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sk_C\Архив Наташа\Мои документы\2024рік\Теплопостачання тариф 24-25 перерахунок\Структура тепло міськрада\"/>
    </mc:Choice>
  </mc:AlternateContent>
  <bookViews>
    <workbookView xWindow="240" yWindow="45" windowWidth="20115" windowHeight="7995" firstSheet="1" activeTab="1"/>
  </bookViews>
  <sheets>
    <sheet name=" тепло структура 25" sheetId="3" r:id="rId1"/>
    <sheet name="структура тепло в тариф" sheetId="7" r:id="rId2"/>
  </sheets>
  <calcPr calcId="152511"/>
</workbook>
</file>

<file path=xl/calcChain.xml><?xml version="1.0" encoding="utf-8"?>
<calcChain xmlns="http://schemas.openxmlformats.org/spreadsheetml/2006/main">
  <c r="J52" i="7" l="1"/>
  <c r="J53" i="7" l="1"/>
  <c r="M49" i="7"/>
  <c r="J49" i="7"/>
  <c r="I49" i="7"/>
  <c r="G49" i="7"/>
  <c r="E49" i="7"/>
  <c r="E46" i="7"/>
  <c r="K46" i="7" s="1"/>
  <c r="J34" i="7"/>
  <c r="E32" i="7"/>
  <c r="K32" i="7" s="1"/>
  <c r="J31" i="7"/>
  <c r="E31" i="7"/>
  <c r="K31" i="7" s="1"/>
  <c r="J30" i="7"/>
  <c r="E30" i="7"/>
  <c r="K30" i="7" s="1"/>
  <c r="J29" i="7"/>
  <c r="E29" i="7"/>
  <c r="K29" i="7" s="1"/>
  <c r="K22" i="7"/>
  <c r="J21" i="7"/>
  <c r="E21" i="7"/>
  <c r="K21" i="7" s="1"/>
  <c r="J18" i="7"/>
  <c r="I18" i="7"/>
  <c r="G18" i="7"/>
  <c r="E18" i="7"/>
  <c r="K18" i="7" s="1"/>
  <c r="H17" i="7"/>
  <c r="I17" i="7" s="1"/>
  <c r="F17" i="7"/>
  <c r="G17" i="7" s="1"/>
  <c r="D17" i="7"/>
  <c r="J17" i="7" s="1"/>
  <c r="J16" i="7"/>
  <c r="E16" i="7"/>
  <c r="K16" i="7" s="1"/>
  <c r="J15" i="7"/>
  <c r="I15" i="7"/>
  <c r="G15" i="7"/>
  <c r="E15" i="7"/>
  <c r="H14" i="7"/>
  <c r="F14" i="7"/>
  <c r="G14" i="7" s="1"/>
  <c r="D14" i="7"/>
  <c r="E14" i="7" s="1"/>
  <c r="J13" i="7"/>
  <c r="E13" i="7"/>
  <c r="K13" i="7" s="1"/>
  <c r="J12" i="7"/>
  <c r="G12" i="7"/>
  <c r="J11" i="7"/>
  <c r="E11" i="7"/>
  <c r="K11" i="7" s="1"/>
  <c r="J10" i="7"/>
  <c r="G10" i="7"/>
  <c r="E10" i="7"/>
  <c r="F9" i="7"/>
  <c r="D9" i="7"/>
  <c r="E9" i="7" s="1"/>
  <c r="K10" i="7" l="1"/>
  <c r="K15" i="7"/>
  <c r="L49" i="7"/>
  <c r="L23" i="7"/>
  <c r="G9" i="7"/>
  <c r="K9" i="7" s="1"/>
  <c r="N11" i="7"/>
  <c r="I14" i="7"/>
  <c r="K14" i="7" s="1"/>
  <c r="E17" i="7"/>
  <c r="N17" i="7"/>
  <c r="N18" i="7"/>
  <c r="J9" i="7"/>
  <c r="J14" i="7"/>
  <c r="J23" i="7"/>
  <c r="P8" i="7" s="1"/>
  <c r="K49" i="7"/>
  <c r="N10" i="7"/>
  <c r="N9" i="7"/>
  <c r="N16" i="7"/>
  <c r="L9" i="7" l="1"/>
  <c r="P10" i="7"/>
  <c r="Q10" i="7" s="1"/>
  <c r="K17" i="7"/>
  <c r="L17" i="7"/>
  <c r="O11" i="7"/>
  <c r="P11" i="7" s="1"/>
  <c r="Q11" i="7" s="1"/>
  <c r="L14" i="7"/>
  <c r="M9" i="7"/>
  <c r="O9" i="7" s="1"/>
  <c r="P9" i="7" s="1"/>
  <c r="Q9" i="7" s="1"/>
  <c r="J8" i="7"/>
  <c r="J47" i="7" s="1"/>
  <c r="O10" i="7"/>
  <c r="N19" i="7"/>
  <c r="N33" i="7" s="1"/>
  <c r="Q8" i="7" l="1"/>
  <c r="Q15" i="7" s="1"/>
  <c r="O16" i="7"/>
  <c r="O17" i="7"/>
  <c r="O18" i="7"/>
  <c r="F33" i="7" l="1"/>
  <c r="F26" i="7"/>
  <c r="G26" i="7" s="1"/>
  <c r="F24" i="7"/>
  <c r="R11" i="7"/>
  <c r="S11" i="7" s="1"/>
  <c r="H26" i="7"/>
  <c r="I26" i="7" s="1"/>
  <c r="H24" i="7"/>
  <c r="H33" i="7"/>
  <c r="I33" i="7" s="1"/>
  <c r="D33" i="7"/>
  <c r="D26" i="7"/>
  <c r="D24" i="7"/>
  <c r="R10" i="7"/>
  <c r="S10" i="7" s="1"/>
  <c r="R9" i="7"/>
  <c r="S9" i="7" s="1"/>
  <c r="K45" i="3"/>
  <c r="K42" i="3"/>
  <c r="K34" i="3"/>
  <c r="K31" i="3"/>
  <c r="K30" i="3"/>
  <c r="K29" i="3"/>
  <c r="K28" i="3"/>
  <c r="K27" i="3"/>
  <c r="K26" i="3"/>
  <c r="K23" i="3"/>
  <c r="K21" i="3"/>
  <c r="K20" i="3"/>
  <c r="K19" i="3"/>
  <c r="G16" i="3"/>
  <c r="K16" i="3" s="1"/>
  <c r="K15" i="3"/>
  <c r="K14" i="3"/>
  <c r="K13" i="3"/>
  <c r="K12" i="3"/>
  <c r="K11" i="3"/>
  <c r="K10" i="3"/>
  <c r="K9" i="3"/>
  <c r="K8" i="3"/>
  <c r="K7" i="3"/>
  <c r="K6" i="3"/>
  <c r="I34" i="3"/>
  <c r="I31" i="3"/>
  <c r="I30" i="3"/>
  <c r="I29" i="3"/>
  <c r="I28" i="3"/>
  <c r="I23" i="3"/>
  <c r="I21" i="3"/>
  <c r="I20" i="3"/>
  <c r="I15" i="3"/>
  <c r="I16" i="3"/>
  <c r="I13" i="3"/>
  <c r="I12" i="3"/>
  <c r="I6" i="3"/>
  <c r="G34" i="3"/>
  <c r="G31" i="3"/>
  <c r="G30" i="3"/>
  <c r="G29" i="3"/>
  <c r="G28" i="3"/>
  <c r="G23" i="3"/>
  <c r="G21" i="3"/>
  <c r="G20" i="3"/>
  <c r="G15" i="3"/>
  <c r="G13" i="3"/>
  <c r="G12" i="3"/>
  <c r="G11" i="3"/>
  <c r="G10" i="3"/>
  <c r="G8" i="3"/>
  <c r="G7" i="3"/>
  <c r="G6" i="3"/>
  <c r="E45" i="3"/>
  <c r="I45" i="3"/>
  <c r="G45" i="3"/>
  <c r="J66" i="3"/>
  <c r="H66" i="3"/>
  <c r="F66" i="3"/>
  <c r="D66" i="3"/>
  <c r="H64" i="3"/>
  <c r="H65" i="3" s="1"/>
  <c r="F64" i="3"/>
  <c r="F65" i="3" s="1"/>
  <c r="D65" i="3"/>
  <c r="D64" i="3"/>
  <c r="H63" i="3"/>
  <c r="F63" i="3"/>
  <c r="D63" i="3"/>
  <c r="E42" i="3"/>
  <c r="E34" i="3"/>
  <c r="E31" i="3"/>
  <c r="E30" i="3"/>
  <c r="E29" i="3"/>
  <c r="E28" i="3"/>
  <c r="E27" i="3"/>
  <c r="E26" i="3"/>
  <c r="E23" i="3"/>
  <c r="E21" i="3"/>
  <c r="E20" i="3"/>
  <c r="E19" i="3"/>
  <c r="E16" i="3"/>
  <c r="E15" i="3"/>
  <c r="E14" i="3"/>
  <c r="E13" i="3"/>
  <c r="E12" i="3"/>
  <c r="E11" i="3"/>
  <c r="E10" i="3"/>
  <c r="E9" i="3"/>
  <c r="E8" i="3"/>
  <c r="L33" i="7" l="1"/>
  <c r="L24" i="7"/>
  <c r="I24" i="7"/>
  <c r="H23" i="7"/>
  <c r="G24" i="7"/>
  <c r="F23" i="7"/>
  <c r="D23" i="7"/>
  <c r="E24" i="7"/>
  <c r="L26" i="7"/>
  <c r="E26" i="7"/>
  <c r="E7" i="3"/>
  <c r="J45" i="3"/>
  <c r="J6" i="3" s="1"/>
  <c r="H6" i="3"/>
  <c r="F6" i="3"/>
  <c r="F57" i="3" s="1"/>
  <c r="F58" i="3" s="1"/>
  <c r="F59" i="3" s="1"/>
  <c r="D6" i="3"/>
  <c r="E6" i="3" s="1"/>
  <c r="H29" i="3"/>
  <c r="F29" i="3"/>
  <c r="D29" i="3"/>
  <c r="H31" i="3"/>
  <c r="F31" i="3"/>
  <c r="D31" i="3"/>
  <c r="H34" i="3"/>
  <c r="F34" i="3"/>
  <c r="D34" i="3"/>
  <c r="H30" i="3"/>
  <c r="F30" i="3"/>
  <c r="D30" i="3"/>
  <c r="H20" i="3"/>
  <c r="F20" i="3"/>
  <c r="D20" i="3"/>
  <c r="L28" i="3"/>
  <c r="H28" i="3"/>
  <c r="F28" i="3"/>
  <c r="D28" i="3"/>
  <c r="L23" i="3"/>
  <c r="H23" i="3"/>
  <c r="F23" i="3"/>
  <c r="D23" i="3"/>
  <c r="L21" i="3"/>
  <c r="H21" i="3"/>
  <c r="F21" i="3"/>
  <c r="D21" i="3"/>
  <c r="Q13" i="3"/>
  <c r="Q7" i="3"/>
  <c r="P6" i="3"/>
  <c r="P8" i="3" s="1"/>
  <c r="Q8" i="3" s="1"/>
  <c r="O9" i="3"/>
  <c r="O8" i="3"/>
  <c r="O7" i="3"/>
  <c r="N9" i="3"/>
  <c r="N8" i="3"/>
  <c r="N7" i="3"/>
  <c r="M7" i="3"/>
  <c r="G23" i="7" l="1"/>
  <c r="M23" i="7"/>
  <c r="N30" i="7"/>
  <c r="K24" i="7"/>
  <c r="N24" i="7"/>
  <c r="E23" i="7"/>
  <c r="N29" i="7"/>
  <c r="I23" i="7"/>
  <c r="N31" i="7"/>
  <c r="M26" i="7"/>
  <c r="K26" i="7"/>
  <c r="H47" i="3"/>
  <c r="H48" i="3" s="1"/>
  <c r="H49" i="3" s="1"/>
  <c r="H57" i="3"/>
  <c r="H58" i="3" s="1"/>
  <c r="H59" i="3" s="1"/>
  <c r="H52" i="3"/>
  <c r="H53" i="3" s="1"/>
  <c r="H54" i="3" s="1"/>
  <c r="F47" i="3"/>
  <c r="F48" i="3" s="1"/>
  <c r="F49" i="3" s="1"/>
  <c r="F52" i="3"/>
  <c r="F53" i="3" s="1"/>
  <c r="F54" i="3" s="1"/>
  <c r="D47" i="3"/>
  <c r="D48" i="3" s="1"/>
  <c r="D52" i="3"/>
  <c r="D53" i="3" s="1"/>
  <c r="D54" i="3" s="1"/>
  <c r="D57" i="3"/>
  <c r="D58" i="3" s="1"/>
  <c r="D59" i="3" s="1"/>
  <c r="P9" i="3"/>
  <c r="Q9" i="3" s="1"/>
  <c r="P7" i="3"/>
  <c r="D12" i="3"/>
  <c r="J14" i="3"/>
  <c r="K23" i="7" l="1"/>
  <c r="M24" i="7"/>
  <c r="N32" i="7"/>
  <c r="O29" i="7" s="1"/>
  <c r="D49" i="3"/>
  <c r="J48" i="3"/>
  <c r="J57" i="3"/>
  <c r="J58" i="3" s="1"/>
  <c r="J59" i="3" s="1"/>
  <c r="J47" i="3"/>
  <c r="J52" i="3"/>
  <c r="J53" i="3" s="1"/>
  <c r="J54" i="3" s="1"/>
  <c r="Q6" i="3"/>
  <c r="R8" i="3" s="1"/>
  <c r="S8" i="3" s="1"/>
  <c r="J19" i="3"/>
  <c r="D15" i="3"/>
  <c r="D39" i="7" l="1"/>
  <c r="D36" i="7"/>
  <c r="D35" i="7"/>
  <c r="O30" i="7"/>
  <c r="O31" i="7"/>
  <c r="J49" i="3"/>
  <c r="R7" i="3"/>
  <c r="S7" i="3" s="1"/>
  <c r="R9" i="3"/>
  <c r="S9" i="3" s="1"/>
  <c r="J7" i="3"/>
  <c r="J15" i="3"/>
  <c r="H15" i="3"/>
  <c r="F15" i="3"/>
  <c r="J12" i="3"/>
  <c r="H12" i="3"/>
  <c r="F12" i="3"/>
  <c r="F7" i="3"/>
  <c r="D7" i="3"/>
  <c r="J61" i="3"/>
  <c r="J11" i="3"/>
  <c r="J10" i="3"/>
  <c r="J9" i="3"/>
  <c r="J8" i="3"/>
  <c r="J16" i="3"/>
  <c r="J13" i="3"/>
  <c r="E36" i="7" l="1"/>
  <c r="H39" i="7"/>
  <c r="I39" i="7" s="1"/>
  <c r="H36" i="7"/>
  <c r="I36" i="7" s="1"/>
  <c r="H35" i="7"/>
  <c r="F36" i="7"/>
  <c r="G36" i="7" s="1"/>
  <c r="F35" i="7"/>
  <c r="F39" i="7"/>
  <c r="L39" i="7" s="1"/>
  <c r="E35" i="7"/>
  <c r="D34" i="7"/>
  <c r="J29" i="3"/>
  <c r="J20" i="3"/>
  <c r="F34" i="7" l="1"/>
  <c r="G35" i="7"/>
  <c r="L35" i="7"/>
  <c r="L36" i="7"/>
  <c r="I35" i="7"/>
  <c r="H34" i="7"/>
  <c r="E34" i="7"/>
  <c r="L34" i="7"/>
  <c r="D8" i="7"/>
  <c r="D55" i="7"/>
  <c r="K36" i="7"/>
  <c r="D61" i="3"/>
  <c r="K35" i="7" l="1"/>
  <c r="E55" i="7"/>
  <c r="I34" i="7"/>
  <c r="I55" i="7" s="1"/>
  <c r="H55" i="7"/>
  <c r="H8" i="7"/>
  <c r="D56" i="7"/>
  <c r="D57" i="7" s="1"/>
  <c r="D58" i="7" s="1"/>
  <c r="D47" i="7"/>
  <c r="E8" i="7"/>
  <c r="G34" i="7"/>
  <c r="G55" i="7" s="1"/>
  <c r="F8" i="7"/>
  <c r="F55" i="7"/>
  <c r="H47" i="7" l="1"/>
  <c r="H51" i="7" s="1"/>
  <c r="I8" i="7"/>
  <c r="H56" i="7"/>
  <c r="H57" i="7" s="1"/>
  <c r="H58" i="7" s="1"/>
  <c r="F56" i="7"/>
  <c r="F57" i="7" s="1"/>
  <c r="F58" i="7" s="1"/>
  <c r="G8" i="7"/>
  <c r="F47" i="7"/>
  <c r="F51" i="7" s="1"/>
  <c r="L8" i="7"/>
  <c r="K8" i="7"/>
  <c r="D51" i="7"/>
  <c r="K34" i="7"/>
  <c r="L47" i="7" l="1"/>
  <c r="J58" i="7"/>
  <c r="J51" i="7"/>
  <c r="L51" i="7"/>
  <c r="L52" i="7" l="1"/>
</calcChain>
</file>

<file path=xl/sharedStrings.xml><?xml version="1.0" encoding="utf-8"?>
<sst xmlns="http://schemas.openxmlformats.org/spreadsheetml/2006/main" count="235" uniqueCount="87">
  <si>
    <t>№</t>
  </si>
  <si>
    <t>п\п</t>
  </si>
  <si>
    <t>Статті витрат</t>
  </si>
  <si>
    <t>один.</t>
  </si>
  <si>
    <t>вим.</t>
  </si>
  <si>
    <t>Повна планова собівартість, всього:</t>
  </si>
  <si>
    <t>Прямі витрати, в тому числі:</t>
  </si>
  <si>
    <t>електроенергія</t>
  </si>
  <si>
    <t>Прямі матеріальні витрати</t>
  </si>
  <si>
    <t>Оплата виробничого персоналу</t>
  </si>
  <si>
    <t>Інші прямі витрати:</t>
  </si>
  <si>
    <t xml:space="preserve">відрахування на загальнообов’.язкове </t>
  </si>
  <si>
    <t xml:space="preserve">державне соціальне страхування для </t>
  </si>
  <si>
    <t>виробничого персоналу</t>
  </si>
  <si>
    <t>Загальновиробничі витрати, всього:</t>
  </si>
  <si>
    <t>оплата праці апарату управління цехами,</t>
  </si>
  <si>
    <t>дільницями</t>
  </si>
  <si>
    <t>Інші витрати:</t>
  </si>
  <si>
    <t>Адміністративні витрати, всього в т.ч.:</t>
  </si>
  <si>
    <t>Оплата праці упраління підприємством</t>
  </si>
  <si>
    <t>Витрати із збуту, всього в т.ч.:</t>
  </si>
  <si>
    <t>оплата праці персоналу, що здійснює збут</t>
  </si>
  <si>
    <t>Рентабельність</t>
  </si>
  <si>
    <t>ПДВ</t>
  </si>
  <si>
    <t>грн.</t>
  </si>
  <si>
    <t>грн</t>
  </si>
  <si>
    <t>Начальник</t>
  </si>
  <si>
    <t>Н.В.Давиденко</t>
  </si>
  <si>
    <t>%</t>
  </si>
  <si>
    <t>Амортизаційні відрахування</t>
  </si>
  <si>
    <t>С.В.Бабич</t>
  </si>
  <si>
    <t>Виробництво теплової енергії</t>
  </si>
  <si>
    <t>Транспортування теплової енергії</t>
  </si>
  <si>
    <t>грн./Гкал</t>
  </si>
  <si>
    <t xml:space="preserve">паливо </t>
  </si>
  <si>
    <t>технологічні витрати води</t>
  </si>
  <si>
    <t>Собівртість грн./Гкал</t>
  </si>
  <si>
    <t>Об’єм теплової енергії</t>
  </si>
  <si>
    <t>Гкал</t>
  </si>
  <si>
    <t>Постачання теплової енер.</t>
  </si>
  <si>
    <t>Розрахунковий на 2024-2025 роки</t>
  </si>
  <si>
    <t xml:space="preserve">                Структура тарифів на виробництво, транспортування та постачання теплової енергії для КП "Корюківкаводоканал"</t>
  </si>
  <si>
    <t>Економіст</t>
  </si>
  <si>
    <t xml:space="preserve">Разом тариф населення </t>
  </si>
  <si>
    <t>Разом тариф бюджетні установи</t>
  </si>
  <si>
    <t>Разом тариф інші споживачі</t>
  </si>
  <si>
    <t>Тариф населення без ПДВ</t>
  </si>
  <si>
    <t>Тариф бюджетні установи без ПДВ</t>
  </si>
  <si>
    <t>Тариф інші споживачі без ПДВ</t>
  </si>
  <si>
    <t>Тариф на теплову енерг.</t>
  </si>
  <si>
    <t>Загальний об’єм теплової енергії</t>
  </si>
  <si>
    <t>Фінансові витрати</t>
  </si>
  <si>
    <t>поточні ремонти</t>
  </si>
  <si>
    <t>екологічний податок</t>
  </si>
  <si>
    <t>витрати на навантажувач</t>
  </si>
  <si>
    <t xml:space="preserve">амортизація </t>
  </si>
  <si>
    <t>запасні частини</t>
  </si>
  <si>
    <t>загаль</t>
  </si>
  <si>
    <t>адмініс</t>
  </si>
  <si>
    <t>Прибуток 12%</t>
  </si>
  <si>
    <t>Це подавали перший раз</t>
  </si>
  <si>
    <t xml:space="preserve">амортизаційні відрахування </t>
  </si>
  <si>
    <t>По новому</t>
  </si>
  <si>
    <t xml:space="preserve">гідрометеорологія </t>
  </si>
  <si>
    <t>пожежна охорона</t>
  </si>
  <si>
    <t xml:space="preserve">я робила </t>
  </si>
  <si>
    <t>вироб</t>
  </si>
  <si>
    <t>тран</t>
  </si>
  <si>
    <t>пост</t>
  </si>
  <si>
    <t xml:space="preserve">разом : </t>
  </si>
  <si>
    <t>коеф.</t>
  </si>
  <si>
    <t>прямі всі</t>
  </si>
  <si>
    <t>для розподілу ЗВ</t>
  </si>
  <si>
    <t>Толя робив</t>
  </si>
  <si>
    <t>Адмін до виробничої собівартості ( прямі + ЗВ)</t>
  </si>
  <si>
    <t xml:space="preserve">прямі + ЗВ </t>
  </si>
  <si>
    <t>оплата праці апарату управління виробниц-</t>
  </si>
  <si>
    <t>твом та обслуг.виробничого персоналу</t>
  </si>
  <si>
    <t>Прибуток 4%</t>
  </si>
  <si>
    <t>Тариф  без ПДВ</t>
  </si>
  <si>
    <t>Реалізація (об’єм) теплової енергії</t>
  </si>
  <si>
    <t>грн./          Гкал</t>
  </si>
  <si>
    <t>Транспортуван-ня теплової ен.</t>
  </si>
  <si>
    <t>Сергій Бабич</t>
  </si>
  <si>
    <t>Наталія Давиденко</t>
  </si>
  <si>
    <t xml:space="preserve">      Структура тарифів на виробництво, транспортування та постачання теплової енергії для КП "Корюківкаводоканал"</t>
  </si>
  <si>
    <t>Тариф 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</si>
</sst>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8" xfId="0" applyBorder="1"/>
    <xf numFmtId="0" fontId="1" fillId="0" borderId="2" xfId="0" applyFont="1" applyBorder="1"/>
    <xf numFmtId="0" fontId="2" fillId="0" borderId="2" xfId="0" applyFont="1" applyBorder="1"/>
    <xf numFmtId="0" fontId="2" fillId="0" borderId="1" xfId="0" applyFont="1" applyBorder="1"/>
    <xf numFmtId="0" fontId="3" fillId="0" borderId="1" xfId="0" applyFont="1" applyBorder="1"/>
    <xf numFmtId="0" fontId="2" fillId="0" borderId="7" xfId="0" applyFont="1" applyBorder="1"/>
    <xf numFmtId="0" fontId="3" fillId="0" borderId="2" xfId="0" applyFont="1" applyBorder="1"/>
    <xf numFmtId="0" fontId="2" fillId="0" borderId="0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7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3" fillId="0" borderId="7" xfId="0" applyFont="1" applyFill="1" applyBorder="1"/>
    <xf numFmtId="0" fontId="3" fillId="0" borderId="7" xfId="0" applyFont="1" applyBorder="1"/>
    <xf numFmtId="0" fontId="1" fillId="0" borderId="0" xfId="0" applyFont="1"/>
    <xf numFmtId="0" fontId="1" fillId="0" borderId="0" xfId="0" applyFont="1" applyFill="1" applyBorder="1"/>
    <xf numFmtId="0" fontId="0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2" xfId="0" applyFont="1" applyBorder="1"/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4" fillId="0" borderId="4" xfId="0" applyFont="1" applyBorder="1"/>
    <xf numFmtId="0" fontId="4" fillId="0" borderId="11" xfId="0" applyFont="1" applyFill="1" applyBorder="1"/>
    <xf numFmtId="0" fontId="0" fillId="0" borderId="11" xfId="0" applyBorder="1"/>
    <xf numFmtId="0" fontId="0" fillId="0" borderId="12" xfId="0" applyBorder="1"/>
    <xf numFmtId="0" fontId="3" fillId="2" borderId="7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10" xfId="0" applyFont="1" applyBorder="1"/>
    <xf numFmtId="2" fontId="0" fillId="0" borderId="0" xfId="0" applyNumberFormat="1"/>
    <xf numFmtId="164" fontId="0" fillId="2" borderId="1" xfId="0" applyNumberFormat="1" applyFill="1" applyBorder="1" applyAlignment="1">
      <alignment horizontal="center"/>
    </xf>
    <xf numFmtId="10" fontId="1" fillId="0" borderId="0" xfId="0" applyNumberFormat="1" applyFont="1"/>
    <xf numFmtId="2" fontId="1" fillId="0" borderId="0" xfId="0" applyNumberFormat="1" applyFont="1"/>
    <xf numFmtId="0" fontId="3" fillId="0" borderId="2" xfId="0" applyFont="1" applyFill="1" applyBorder="1"/>
    <xf numFmtId="0" fontId="2" fillId="0" borderId="8" xfId="0" applyFont="1" applyFill="1" applyBorder="1"/>
    <xf numFmtId="0" fontId="2" fillId="0" borderId="2" xfId="0" applyFont="1" applyFill="1" applyBorder="1"/>
    <xf numFmtId="0" fontId="0" fillId="2" borderId="0" xfId="0" applyFill="1"/>
    <xf numFmtId="165" fontId="0" fillId="3" borderId="0" xfId="0" applyNumberFormat="1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0" fontId="5" fillId="0" borderId="11" xfId="0" applyFont="1" applyFill="1" applyBorder="1"/>
    <xf numFmtId="0" fontId="6" fillId="0" borderId="0" xfId="0" applyFont="1"/>
    <xf numFmtId="0" fontId="6" fillId="0" borderId="1" xfId="0" applyFont="1" applyFill="1" applyBorder="1"/>
    <xf numFmtId="0" fontId="6" fillId="0" borderId="7" xfId="0" applyFont="1" applyFill="1" applyBorder="1"/>
    <xf numFmtId="0" fontId="5" fillId="0" borderId="2" xfId="0" applyFont="1" applyFill="1" applyBorder="1"/>
    <xf numFmtId="0" fontId="5" fillId="0" borderId="1" xfId="0" applyFont="1" applyFill="1" applyBorder="1"/>
    <xf numFmtId="0" fontId="6" fillId="0" borderId="8" xfId="0" applyFont="1" applyFill="1" applyBorder="1"/>
    <xf numFmtId="0" fontId="6" fillId="0" borderId="2" xfId="0" applyFont="1" applyFill="1" applyBorder="1"/>
    <xf numFmtId="2" fontId="6" fillId="0" borderId="7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/>
    </xf>
    <xf numFmtId="0" fontId="5" fillId="0" borderId="7" xfId="0" applyFont="1" applyFill="1" applyBorder="1"/>
    <xf numFmtId="2" fontId="5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1" xfId="0" applyBorder="1" applyAlignment="1"/>
    <xf numFmtId="0" fontId="7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4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6" fillId="0" borderId="11" xfId="0" applyFont="1" applyFill="1" applyBorder="1" applyAlignment="1"/>
    <xf numFmtId="0" fontId="6" fillId="0" borderId="11" xfId="0" applyFont="1" applyFill="1" applyBorder="1"/>
    <xf numFmtId="0" fontId="6" fillId="0" borderId="12" xfId="0" applyFont="1" applyFill="1" applyBorder="1"/>
    <xf numFmtId="0" fontId="5" fillId="0" borderId="8" xfId="0" applyFont="1" applyFill="1" applyBorder="1"/>
    <xf numFmtId="0" fontId="5" fillId="0" borderId="2" xfId="0" applyFont="1" applyFill="1" applyBorder="1" applyAlignment="1">
      <alignment wrapText="1"/>
    </xf>
    <xf numFmtId="49" fontId="5" fillId="0" borderId="2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0" fontId="6" fillId="0" borderId="6" xfId="0" applyFont="1" applyFill="1" applyBorder="1"/>
    <xf numFmtId="2" fontId="5" fillId="0" borderId="7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6" fillId="0" borderId="4" xfId="0" applyFont="1" applyFill="1" applyBorder="1"/>
    <xf numFmtId="0" fontId="6" fillId="0" borderId="0" xfId="0" applyFont="1" applyFill="1" applyBorder="1"/>
    <xf numFmtId="0" fontId="6" fillId="0" borderId="9" xfId="0" applyFont="1" applyFill="1" applyBorder="1"/>
    <xf numFmtId="0" fontId="6" fillId="0" borderId="5" xfId="0" applyFont="1" applyFill="1" applyBorder="1"/>
    <xf numFmtId="0" fontId="6" fillId="0" borderId="10" xfId="0" applyFont="1" applyFill="1" applyBorder="1"/>
    <xf numFmtId="2" fontId="5" fillId="0" borderId="8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70"/>
  <sheetViews>
    <sheetView workbookViewId="0">
      <selection sqref="A1:XFD1048576"/>
    </sheetView>
  </sheetViews>
  <sheetFormatPr defaultRowHeight="15" x14ac:dyDescent="0.25"/>
  <cols>
    <col min="1" max="1" width="4.140625" customWidth="1"/>
    <col min="2" max="2" width="33.28515625" customWidth="1"/>
    <col min="3" max="3" width="5.140625" customWidth="1"/>
    <col min="4" max="4" width="15.28515625" bestFit="1" customWidth="1"/>
    <col min="5" max="5" width="8.85546875" customWidth="1"/>
    <col min="6" max="6" width="14.28515625" customWidth="1"/>
    <col min="7" max="7" width="8.28515625" customWidth="1"/>
    <col min="8" max="8" width="13.28515625" customWidth="1"/>
    <col min="10" max="10" width="13.28515625" customWidth="1"/>
    <col min="12" max="12" width="9.5703125" bestFit="1" customWidth="1"/>
    <col min="13" max="14" width="11.5703125" bestFit="1" customWidth="1"/>
    <col min="16" max="16" width="10.42578125" customWidth="1"/>
    <col min="17" max="17" width="11.5703125" bestFit="1" customWidth="1"/>
    <col min="19" max="19" width="11.28515625" customWidth="1"/>
  </cols>
  <sheetData>
    <row r="1" spans="1:19" x14ac:dyDescent="0.25">
      <c r="A1" s="90" t="s">
        <v>41</v>
      </c>
      <c r="B1" s="91"/>
      <c r="C1" s="91"/>
      <c r="D1" s="91"/>
      <c r="E1" s="91"/>
      <c r="F1" s="91"/>
      <c r="G1" s="91"/>
      <c r="H1" s="91"/>
      <c r="L1" s="66" t="s">
        <v>60</v>
      </c>
      <c r="M1" s="66"/>
      <c r="N1" s="66"/>
    </row>
    <row r="2" spans="1:19" x14ac:dyDescent="0.25">
      <c r="A2" s="92"/>
      <c r="B2" s="93"/>
      <c r="C2" s="93"/>
      <c r="D2" s="94"/>
      <c r="E2" s="94"/>
      <c r="F2" s="94"/>
      <c r="G2" s="94"/>
      <c r="H2" s="94"/>
    </row>
    <row r="3" spans="1:19" x14ac:dyDescent="0.25">
      <c r="A3" s="25" t="s">
        <v>0</v>
      </c>
      <c r="B3" s="25" t="s">
        <v>2</v>
      </c>
      <c r="C3" s="45" t="s">
        <v>3</v>
      </c>
      <c r="D3" s="95" t="s">
        <v>40</v>
      </c>
      <c r="E3" s="96"/>
      <c r="F3" s="96"/>
      <c r="G3" s="97"/>
      <c r="H3" s="97"/>
      <c r="I3" s="46"/>
      <c r="J3" s="47"/>
      <c r="K3" s="48"/>
    </row>
    <row r="4" spans="1:19" ht="12" customHeight="1" x14ac:dyDescent="0.25">
      <c r="A4" s="26" t="s">
        <v>1</v>
      </c>
      <c r="B4" s="26"/>
      <c r="C4" s="26" t="s">
        <v>4</v>
      </c>
      <c r="D4" s="86" t="s">
        <v>31</v>
      </c>
      <c r="E4" s="86" t="s">
        <v>33</v>
      </c>
      <c r="F4" s="86" t="s">
        <v>32</v>
      </c>
      <c r="G4" s="86" t="s">
        <v>33</v>
      </c>
      <c r="H4" s="86" t="s">
        <v>39</v>
      </c>
      <c r="I4" s="86" t="s">
        <v>33</v>
      </c>
      <c r="J4" s="88" t="s">
        <v>49</v>
      </c>
      <c r="K4" s="86" t="s">
        <v>33</v>
      </c>
    </row>
    <row r="5" spans="1:19" ht="12.75" customHeight="1" x14ac:dyDescent="0.25">
      <c r="A5" s="27"/>
      <c r="B5" s="27"/>
      <c r="C5" s="27"/>
      <c r="D5" s="87"/>
      <c r="E5" s="87"/>
      <c r="F5" s="87"/>
      <c r="G5" s="87"/>
      <c r="H5" s="87"/>
      <c r="I5" s="87"/>
      <c r="J5" s="89"/>
      <c r="K5" s="87"/>
      <c r="P5" t="s">
        <v>57</v>
      </c>
      <c r="S5" t="s">
        <v>58</v>
      </c>
    </row>
    <row r="6" spans="1:19" x14ac:dyDescent="0.25">
      <c r="A6" s="4">
        <v>1</v>
      </c>
      <c r="B6" s="4" t="s">
        <v>5</v>
      </c>
      <c r="C6" s="4" t="s">
        <v>24</v>
      </c>
      <c r="D6" s="28">
        <f>D7+D12+D15+D20+D42+D29+D45</f>
        <v>16214236.194622796</v>
      </c>
      <c r="E6" s="28">
        <f>D6/D61</f>
        <v>3117.6988776741337</v>
      </c>
      <c r="F6" s="28">
        <f>F7+F12+F15+F20+F42+F29+F45</f>
        <v>1470872.7425974174</v>
      </c>
      <c r="G6" s="29">
        <f>F6/F61</f>
        <v>282.82172800210185</v>
      </c>
      <c r="H6" s="28">
        <f>H7+H12+H15+H20+H42+H29+H45</f>
        <v>276107.02233942249</v>
      </c>
      <c r="I6" s="29">
        <f>H6/H61</f>
        <v>53.090293204871521</v>
      </c>
      <c r="J6" s="28">
        <f>J7+J12+J15+J20+J29+J42+J45</f>
        <v>17961215.959559638</v>
      </c>
      <c r="K6" s="28">
        <f>E6+G6+I6</f>
        <v>3453.610898881107</v>
      </c>
      <c r="P6" s="59">
        <f>J20-J26-J27</f>
        <v>759590.67</v>
      </c>
      <c r="Q6" s="59">
        <f>Q9+Q8+Q7</f>
        <v>14242220.619999997</v>
      </c>
      <c r="S6">
        <v>1811146.1099999999</v>
      </c>
    </row>
    <row r="7" spans="1:19" x14ac:dyDescent="0.25">
      <c r="A7" s="7">
        <v>2</v>
      </c>
      <c r="B7" s="7" t="s">
        <v>6</v>
      </c>
      <c r="C7" s="7" t="s">
        <v>25</v>
      </c>
      <c r="D7" s="30">
        <f>D8+D9+D10+D11</f>
        <v>7902523.1900000004</v>
      </c>
      <c r="E7" s="30">
        <f>D7/D61</f>
        <v>1519.509607762315</v>
      </c>
      <c r="F7" s="30">
        <f>F8+F9+F10+F11</f>
        <v>870775.89999999991</v>
      </c>
      <c r="G7" s="30">
        <f>F7/F61</f>
        <v>167.43416177914142</v>
      </c>
      <c r="H7" s="29"/>
      <c r="I7" s="30"/>
      <c r="J7" s="28">
        <f t="shared" ref="J7:J16" si="0">D7+F7+H7</f>
        <v>8773299.0899999999</v>
      </c>
      <c r="K7" s="30">
        <f>E7+G7</f>
        <v>1686.9437695414565</v>
      </c>
      <c r="M7" s="59">
        <f>J7+J12+J15</f>
        <v>13285055.16</v>
      </c>
      <c r="N7" s="59">
        <f>D7+D12+D15</f>
        <v>11947569.389999999</v>
      </c>
      <c r="O7">
        <f>N7/M7</f>
        <v>0.89932403336743083</v>
      </c>
      <c r="P7">
        <f>P6*O7</f>
        <v>683118.14505266922</v>
      </c>
      <c r="Q7" s="59">
        <f>N7+P7+D26+D27</f>
        <v>12828262.325052667</v>
      </c>
      <c r="R7">
        <f>Q7/Q6</f>
        <v>0.90072065777707844</v>
      </c>
      <c r="S7">
        <f>S6*R7</f>
        <v>1631336.7155295967</v>
      </c>
    </row>
    <row r="8" spans="1:19" x14ac:dyDescent="0.25">
      <c r="A8" s="18">
        <v>3</v>
      </c>
      <c r="B8" s="6" t="s">
        <v>7</v>
      </c>
      <c r="C8" s="6" t="s">
        <v>25</v>
      </c>
      <c r="D8" s="31">
        <v>408534.44</v>
      </c>
      <c r="E8" s="31">
        <f>D8/D61</f>
        <v>78.553645684625565</v>
      </c>
      <c r="F8" s="31">
        <v>790823.82</v>
      </c>
      <c r="G8" s="29">
        <f>F8/F61</f>
        <v>152.06084988879297</v>
      </c>
      <c r="H8" s="29"/>
      <c r="I8" s="29"/>
      <c r="J8" s="29">
        <f t="shared" si="0"/>
        <v>1199358.26</v>
      </c>
      <c r="K8" s="29">
        <f>E8+G8</f>
        <v>230.61449557341854</v>
      </c>
      <c r="M8">
        <v>13285055.16</v>
      </c>
      <c r="N8" s="59">
        <f>F7+F12+F15</f>
        <v>1126098.54</v>
      </c>
      <c r="O8">
        <f t="shared" ref="O8:O9" si="1">N8/M8</f>
        <v>8.4764310455448647E-2</v>
      </c>
      <c r="P8">
        <f>P6*O8</f>
        <v>64386.179370942249</v>
      </c>
      <c r="Q8" s="59">
        <f t="shared" ref="Q8:Q9" si="2">N8+P8</f>
        <v>1190484.7193709423</v>
      </c>
      <c r="R8">
        <f>Q8/Q6</f>
        <v>8.3588420031857541E-2</v>
      </c>
      <c r="S8">
        <f>S6*R8</f>
        <v>151390.84178174485</v>
      </c>
    </row>
    <row r="9" spans="1:19" x14ac:dyDescent="0.25">
      <c r="A9" s="17">
        <v>4</v>
      </c>
      <c r="B9" s="6" t="s">
        <v>34</v>
      </c>
      <c r="C9" s="6" t="s">
        <v>25</v>
      </c>
      <c r="D9" s="31">
        <v>7326310.6200000001</v>
      </c>
      <c r="E9" s="31">
        <f>D9/D61</f>
        <v>1408.7145470991125</v>
      </c>
      <c r="F9" s="31"/>
      <c r="G9" s="29"/>
      <c r="H9" s="29"/>
      <c r="I9" s="29"/>
      <c r="J9" s="29">
        <f t="shared" si="0"/>
        <v>7326310.6200000001</v>
      </c>
      <c r="K9" s="29">
        <f>E9+G9+I9</f>
        <v>1408.7145470991125</v>
      </c>
      <c r="M9">
        <v>13285055.16</v>
      </c>
      <c r="N9" s="59">
        <f>H12+H15</f>
        <v>211387.23</v>
      </c>
      <c r="O9">
        <f t="shared" si="1"/>
        <v>1.5911656177120457E-2</v>
      </c>
      <c r="P9">
        <f>P6*O9</f>
        <v>12086.345576388567</v>
      </c>
      <c r="Q9" s="59">
        <f t="shared" si="2"/>
        <v>223473.57557638857</v>
      </c>
      <c r="R9">
        <f>Q9/Q6</f>
        <v>1.5690922191064095E-2</v>
      </c>
      <c r="S9">
        <f>S6*R9</f>
        <v>28418.552688658408</v>
      </c>
    </row>
    <row r="10" spans="1:19" x14ac:dyDescent="0.25">
      <c r="A10" s="17">
        <v>5</v>
      </c>
      <c r="B10" s="14" t="s">
        <v>52</v>
      </c>
      <c r="C10" s="5"/>
      <c r="D10" s="32">
        <v>165833.32999999999</v>
      </c>
      <c r="E10" s="32">
        <f>D10/D61</f>
        <v>31.8866939284766</v>
      </c>
      <c r="F10" s="31">
        <v>30522.5</v>
      </c>
      <c r="G10" s="29">
        <f>F10/F61</f>
        <v>5.8689143818792457</v>
      </c>
      <c r="H10" s="29"/>
      <c r="I10" s="29"/>
      <c r="J10" s="29">
        <f t="shared" si="0"/>
        <v>196355.83</v>
      </c>
      <c r="K10" s="29">
        <f>E10+G10</f>
        <v>37.755608310355846</v>
      </c>
    </row>
    <row r="11" spans="1:19" x14ac:dyDescent="0.25">
      <c r="A11" s="18">
        <v>5</v>
      </c>
      <c r="B11" s="14" t="s">
        <v>35</v>
      </c>
      <c r="C11" s="5" t="s">
        <v>24</v>
      </c>
      <c r="D11" s="32">
        <v>1844.8</v>
      </c>
      <c r="E11" s="32">
        <f>D11/D61</f>
        <v>0.35472105010044502</v>
      </c>
      <c r="F11" s="31">
        <v>49429.58</v>
      </c>
      <c r="G11" s="29">
        <f>F11/F61</f>
        <v>9.5043975084691876</v>
      </c>
      <c r="H11" s="29"/>
      <c r="I11" s="29"/>
      <c r="J11" s="29">
        <f t="shared" si="0"/>
        <v>51274.380000000005</v>
      </c>
      <c r="K11" s="29">
        <f>E11+G11</f>
        <v>9.8591185585696319</v>
      </c>
    </row>
    <row r="12" spans="1:19" x14ac:dyDescent="0.25">
      <c r="A12" s="63">
        <v>6</v>
      </c>
      <c r="B12" s="9" t="s">
        <v>8</v>
      </c>
      <c r="C12" s="9" t="s">
        <v>25</v>
      </c>
      <c r="D12" s="30">
        <f>D13+D14</f>
        <v>2017111.17</v>
      </c>
      <c r="E12" s="30">
        <f>D12/D61</f>
        <v>387.85331330861732</v>
      </c>
      <c r="F12" s="30">
        <f>F13</f>
        <v>209280.85</v>
      </c>
      <c r="G12" s="30">
        <f>F12/F61</f>
        <v>40.24085151664881</v>
      </c>
      <c r="H12" s="30">
        <f>H13</f>
        <v>173268.22</v>
      </c>
      <c r="I12" s="30">
        <f>H12/H61</f>
        <v>33.316286289806449</v>
      </c>
      <c r="J12" s="30">
        <f t="shared" si="0"/>
        <v>2399660.2400000002</v>
      </c>
      <c r="K12" s="30">
        <f>E12+G12+I12</f>
        <v>461.41045111507259</v>
      </c>
    </row>
    <row r="13" spans="1:19" x14ac:dyDescent="0.25">
      <c r="A13" s="18">
        <v>7</v>
      </c>
      <c r="B13" s="6" t="s">
        <v>9</v>
      </c>
      <c r="C13" s="6" t="s">
        <v>25</v>
      </c>
      <c r="D13" s="31">
        <v>1714303.7</v>
      </c>
      <c r="E13" s="31">
        <f>D13/D61</f>
        <v>329.62901596654285</v>
      </c>
      <c r="F13" s="31">
        <v>209280.85</v>
      </c>
      <c r="G13" s="29">
        <f>F13/F61</f>
        <v>40.24085151664881</v>
      </c>
      <c r="H13" s="30">
        <v>173268.22</v>
      </c>
      <c r="I13" s="29">
        <f>H13/H61</f>
        <v>33.316286289806449</v>
      </c>
      <c r="J13" s="30">
        <f t="shared" si="0"/>
        <v>2096852.77</v>
      </c>
      <c r="K13" s="29">
        <f>E13+G13+I13</f>
        <v>403.18615377299813</v>
      </c>
      <c r="Q13" s="59">
        <f>J7+J12+J15+J20-Q6</f>
        <v>0</v>
      </c>
    </row>
    <row r="14" spans="1:19" x14ac:dyDescent="0.25">
      <c r="A14" s="18">
        <v>8</v>
      </c>
      <c r="B14" s="6" t="s">
        <v>56</v>
      </c>
      <c r="C14" s="6" t="s">
        <v>24</v>
      </c>
      <c r="D14" s="35">
        <v>302807.46999999997</v>
      </c>
      <c r="E14" s="35">
        <f>D14/D61</f>
        <v>58.224297342074479</v>
      </c>
      <c r="F14" s="35"/>
      <c r="G14" s="34"/>
      <c r="H14" s="33"/>
      <c r="I14" s="34"/>
      <c r="J14" s="33">
        <f>D14+F14+H14</f>
        <v>302807.46999999997</v>
      </c>
      <c r="K14" s="34">
        <f>E14+G14+I14</f>
        <v>58.224297342074479</v>
      </c>
    </row>
    <row r="15" spans="1:19" x14ac:dyDescent="0.25">
      <c r="A15" s="19">
        <v>9</v>
      </c>
      <c r="B15" s="7" t="s">
        <v>10</v>
      </c>
      <c r="C15" s="7" t="s">
        <v>25</v>
      </c>
      <c r="D15" s="33">
        <f>D16+D19</f>
        <v>2027935.03</v>
      </c>
      <c r="E15" s="33">
        <f>D15/D61</f>
        <v>389.93454216016778</v>
      </c>
      <c r="F15" s="33">
        <f>F16</f>
        <v>46041.79</v>
      </c>
      <c r="G15" s="33">
        <f>F15/F61</f>
        <v>8.8529879105074638</v>
      </c>
      <c r="H15" s="34">
        <f>H16</f>
        <v>38119.01</v>
      </c>
      <c r="I15" s="33">
        <f>H15/H61</f>
        <v>7.3295832914079391</v>
      </c>
      <c r="J15" s="56">
        <f t="shared" si="0"/>
        <v>2112095.83</v>
      </c>
      <c r="K15" s="33">
        <f>E15+G15+I15</f>
        <v>406.11711336208316</v>
      </c>
    </row>
    <row r="16" spans="1:19" x14ac:dyDescent="0.25">
      <c r="A16" s="17">
        <v>10</v>
      </c>
      <c r="B16" s="12" t="s">
        <v>11</v>
      </c>
      <c r="C16" s="11" t="s">
        <v>25</v>
      </c>
      <c r="D16" s="35">
        <v>377146.81</v>
      </c>
      <c r="E16" s="35">
        <f>D16/D61</f>
        <v>72.518382743513129</v>
      </c>
      <c r="F16" s="35">
        <v>46041.79</v>
      </c>
      <c r="G16" s="34">
        <f>F16/F61</f>
        <v>8.8529879105074638</v>
      </c>
      <c r="H16" s="34">
        <v>38119.01</v>
      </c>
      <c r="I16" s="34">
        <f>H16/H61</f>
        <v>7.3295832914079391</v>
      </c>
      <c r="J16" s="34">
        <f t="shared" si="0"/>
        <v>461307.61</v>
      </c>
      <c r="K16" s="34">
        <f>E16+G16+I16</f>
        <v>88.700953945428537</v>
      </c>
    </row>
    <row r="17" spans="1:12" x14ac:dyDescent="0.25">
      <c r="A17" s="64"/>
      <c r="B17" s="10" t="s">
        <v>12</v>
      </c>
      <c r="C17" s="15"/>
      <c r="D17" s="36"/>
      <c r="E17" s="36"/>
      <c r="F17" s="36"/>
      <c r="G17" s="37"/>
      <c r="H17" s="37"/>
      <c r="I17" s="37"/>
      <c r="J17" s="37"/>
      <c r="K17" s="37"/>
    </row>
    <row r="18" spans="1:12" x14ac:dyDescent="0.25">
      <c r="A18" s="65"/>
      <c r="B18" s="14" t="s">
        <v>13</v>
      </c>
      <c r="C18" s="13"/>
      <c r="D18" s="32"/>
      <c r="E18" s="32"/>
      <c r="F18" s="32"/>
      <c r="G18" s="38"/>
      <c r="H18" s="38"/>
      <c r="I18" s="38"/>
      <c r="J18" s="38"/>
      <c r="K18" s="38"/>
    </row>
    <row r="19" spans="1:12" x14ac:dyDescent="0.25">
      <c r="A19" s="6">
        <v>11</v>
      </c>
      <c r="B19" s="57" t="s">
        <v>55</v>
      </c>
      <c r="C19" s="58" t="s">
        <v>24</v>
      </c>
      <c r="D19" s="31">
        <v>1650788.22</v>
      </c>
      <c r="E19" s="31">
        <f>D19/D61</f>
        <v>317.41615941665464</v>
      </c>
      <c r="F19" s="31"/>
      <c r="G19" s="29"/>
      <c r="H19" s="29"/>
      <c r="I19" s="29"/>
      <c r="J19" s="29">
        <f>D19+F19+H19</f>
        <v>1650788.22</v>
      </c>
      <c r="K19" s="29">
        <f>E19+G19+I19</f>
        <v>317.41615941665464</v>
      </c>
    </row>
    <row r="20" spans="1:12" x14ac:dyDescent="0.25">
      <c r="A20" s="9">
        <v>12</v>
      </c>
      <c r="B20" s="9" t="s">
        <v>14</v>
      </c>
      <c r="C20" s="9" t="s">
        <v>25</v>
      </c>
      <c r="D20" s="42">
        <f>D21+D23+D26+D27+D28</f>
        <v>880692.93505266914</v>
      </c>
      <c r="E20" s="42">
        <f>D20/D61</f>
        <v>169.34102490130411</v>
      </c>
      <c r="F20" s="42">
        <f>F21+F23+F26+F27+F28</f>
        <v>64386.179370942235</v>
      </c>
      <c r="G20" s="42">
        <f>F20/F61</f>
        <v>12.380275996539593</v>
      </c>
      <c r="H20" s="42">
        <f>H21+H23+H26+H27+H28</f>
        <v>12086.345576388565</v>
      </c>
      <c r="I20" s="42">
        <f>H20/H61</f>
        <v>2.3239815669630421</v>
      </c>
      <c r="J20" s="54">
        <f>J21+J23+J26+J27+J28</f>
        <v>957165.46000000008</v>
      </c>
      <c r="K20" s="42">
        <f>E20+G20+I20</f>
        <v>184.04528246480675</v>
      </c>
    </row>
    <row r="21" spans="1:12" x14ac:dyDescent="0.25">
      <c r="A21" s="8">
        <v>13</v>
      </c>
      <c r="B21" s="12" t="s">
        <v>15</v>
      </c>
      <c r="C21" s="11" t="s">
        <v>25</v>
      </c>
      <c r="D21" s="39">
        <f>J21*O7</f>
        <v>482281.04796161246</v>
      </c>
      <c r="E21" s="39">
        <f>D21/D61</f>
        <v>92.733759635996464</v>
      </c>
      <c r="F21" s="39">
        <f>J21*O8</f>
        <v>45456.608474172819</v>
      </c>
      <c r="G21" s="34">
        <f>F21/F61</f>
        <v>8.7404682848890776</v>
      </c>
      <c r="H21" s="34">
        <f>J21*O9</f>
        <v>8532.9535642146548</v>
      </c>
      <c r="I21" s="34">
        <f>H21/H61</f>
        <v>1.6407297532288365</v>
      </c>
      <c r="J21" s="34">
        <v>536270.61</v>
      </c>
      <c r="K21" s="34">
        <f>E21+G21+I21</f>
        <v>103.11495767411438</v>
      </c>
      <c r="L21" s="59">
        <f>H21+F21+D21</f>
        <v>536270.61</v>
      </c>
    </row>
    <row r="22" spans="1:12" x14ac:dyDescent="0.25">
      <c r="A22" s="5"/>
      <c r="B22" s="14" t="s">
        <v>16</v>
      </c>
      <c r="C22" s="13"/>
      <c r="D22" s="44"/>
      <c r="E22" s="44"/>
      <c r="F22" s="44"/>
      <c r="G22" s="38"/>
      <c r="H22" s="38"/>
      <c r="I22" s="38"/>
      <c r="J22" s="38"/>
      <c r="K22" s="38"/>
    </row>
    <row r="23" spans="1:12" x14ac:dyDescent="0.25">
      <c r="A23" s="17">
        <v>14</v>
      </c>
      <c r="B23" s="8" t="s">
        <v>11</v>
      </c>
      <c r="C23" s="11" t="s">
        <v>25</v>
      </c>
      <c r="D23" s="43">
        <f>J23*O7</f>
        <v>106101.8267743938</v>
      </c>
      <c r="E23" s="43">
        <f>D23/D61</f>
        <v>20.401426393640765</v>
      </c>
      <c r="F23" s="43">
        <f>J23*O8</f>
        <v>10000.453508307917</v>
      </c>
      <c r="G23" s="37">
        <f>F23/F61</f>
        <v>1.9229029542214136</v>
      </c>
      <c r="H23" s="37">
        <f>J23*O9</f>
        <v>1877.2497172982683</v>
      </c>
      <c r="I23" s="37">
        <f>H23/H61</f>
        <v>0.36096053286036711</v>
      </c>
      <c r="J23" s="37">
        <v>117979.53</v>
      </c>
      <c r="K23" s="37">
        <f>E23+G23+I23</f>
        <v>22.685289880722546</v>
      </c>
      <c r="L23" s="59">
        <f>D23+F23+H23</f>
        <v>117979.52999999998</v>
      </c>
    </row>
    <row r="24" spans="1:12" x14ac:dyDescent="0.25">
      <c r="A24" s="3"/>
      <c r="B24" s="16" t="s">
        <v>12</v>
      </c>
      <c r="C24" s="15"/>
      <c r="D24" s="36"/>
      <c r="E24" s="36"/>
      <c r="F24" s="36"/>
      <c r="G24" s="37"/>
      <c r="H24" s="37"/>
      <c r="I24" s="37"/>
      <c r="J24" s="37"/>
      <c r="K24" s="37"/>
    </row>
    <row r="25" spans="1:12" x14ac:dyDescent="0.25">
      <c r="A25" s="1"/>
      <c r="B25" s="5" t="s">
        <v>13</v>
      </c>
      <c r="C25" s="13"/>
      <c r="D25" s="32"/>
      <c r="E25" s="32"/>
      <c r="F25" s="32"/>
      <c r="G25" s="38"/>
      <c r="H25" s="38"/>
      <c r="I25" s="38"/>
      <c r="J25" s="38"/>
      <c r="K25" s="38"/>
    </row>
    <row r="26" spans="1:12" x14ac:dyDescent="0.25">
      <c r="A26" s="1">
        <v>15</v>
      </c>
      <c r="B26" s="5" t="s">
        <v>54</v>
      </c>
      <c r="C26" s="13" t="s">
        <v>24</v>
      </c>
      <c r="D26" s="44">
        <v>64815</v>
      </c>
      <c r="E26" s="32">
        <f>D26/D61</f>
        <v>12.462730302612936</v>
      </c>
      <c r="F26" s="32"/>
      <c r="G26" s="38"/>
      <c r="H26" s="38"/>
      <c r="I26" s="38"/>
      <c r="J26" s="38">
        <v>64815</v>
      </c>
      <c r="K26" s="38">
        <f>E26</f>
        <v>12.462730302612936</v>
      </c>
    </row>
    <row r="27" spans="1:12" x14ac:dyDescent="0.25">
      <c r="A27" s="1">
        <v>14</v>
      </c>
      <c r="B27" s="5" t="s">
        <v>53</v>
      </c>
      <c r="C27" s="13" t="s">
        <v>24</v>
      </c>
      <c r="D27" s="38">
        <v>132759.79</v>
      </c>
      <c r="E27" s="32">
        <f>D27/D61</f>
        <v>25.527261556762014</v>
      </c>
      <c r="F27" s="32"/>
      <c r="G27" s="38"/>
      <c r="H27" s="38"/>
      <c r="I27" s="38"/>
      <c r="J27" s="38">
        <v>132759.79</v>
      </c>
      <c r="K27" s="38">
        <f>E27</f>
        <v>25.527261556762014</v>
      </c>
    </row>
    <row r="28" spans="1:12" x14ac:dyDescent="0.25">
      <c r="A28" s="18">
        <v>17</v>
      </c>
      <c r="B28" s="6" t="s">
        <v>17</v>
      </c>
      <c r="C28" s="6" t="s">
        <v>25</v>
      </c>
      <c r="D28" s="32">
        <f>J28*O7</f>
        <v>94735.270316662849</v>
      </c>
      <c r="E28" s="32">
        <f>D28/D61</f>
        <v>18.215847012291938</v>
      </c>
      <c r="F28" s="32">
        <f>J28*O8</f>
        <v>8929.1173884615018</v>
      </c>
      <c r="G28" s="38">
        <f>F28/F61</f>
        <v>1.7169047574291019</v>
      </c>
      <c r="H28" s="38">
        <f>J28*O9</f>
        <v>1676.1422948756428</v>
      </c>
      <c r="I28" s="38">
        <f>H28/H61</f>
        <v>0.32229128087383879</v>
      </c>
      <c r="J28" s="38">
        <v>105340.53</v>
      </c>
      <c r="K28" s="38">
        <f>E28+G29+I29</f>
        <v>52.789880633533592</v>
      </c>
      <c r="L28" s="59">
        <f>D28+F28+H28</f>
        <v>105340.52999999998</v>
      </c>
    </row>
    <row r="29" spans="1:12" x14ac:dyDescent="0.25">
      <c r="A29" s="7">
        <v>18</v>
      </c>
      <c r="B29" s="7" t="s">
        <v>18</v>
      </c>
      <c r="C29" s="7" t="s">
        <v>25</v>
      </c>
      <c r="D29" s="30">
        <f>D30+D31+D34</f>
        <v>1631336.7155295969</v>
      </c>
      <c r="E29" s="30">
        <f>D29/D61</f>
        <v>313.67599349526756</v>
      </c>
      <c r="F29" s="30">
        <f>F30+F31+F34</f>
        <v>151390.84178174488</v>
      </c>
      <c r="G29" s="29">
        <f>F29/F61</f>
        <v>29.10966954272055</v>
      </c>
      <c r="H29" s="30">
        <f>H30+H31+H34</f>
        <v>28418.552688658416</v>
      </c>
      <c r="I29" s="29">
        <f>H29/H61</f>
        <v>5.4643640785211067</v>
      </c>
      <c r="J29" s="28">
        <f>J30+J31+J34</f>
        <v>1811146.1099999999</v>
      </c>
      <c r="K29" s="29">
        <f>E29+G29+I29</f>
        <v>348.25002711650922</v>
      </c>
    </row>
    <row r="30" spans="1:12" x14ac:dyDescent="0.25">
      <c r="A30" s="6">
        <v>19</v>
      </c>
      <c r="B30" s="6" t="s">
        <v>19</v>
      </c>
      <c r="C30" s="6" t="s">
        <v>25</v>
      </c>
      <c r="D30" s="39">
        <f>J30*R7</f>
        <v>1227414.7605292113</v>
      </c>
      <c r="E30" s="39">
        <f>D30/D61</f>
        <v>236.00924369238297</v>
      </c>
      <c r="F30" s="39">
        <f>J30*R8</f>
        <v>113906.19241444077</v>
      </c>
      <c r="G30" s="34">
        <f>F30/F61</f>
        <v>21.902062113071214</v>
      </c>
      <c r="H30" s="34">
        <f>J30*R9</f>
        <v>21382.06705634806</v>
      </c>
      <c r="I30" s="34">
        <f>H30/H61</f>
        <v>4.1113775366142216</v>
      </c>
      <c r="J30" s="34">
        <v>1362703.02</v>
      </c>
      <c r="K30" s="34">
        <f>E30+G30+I30</f>
        <v>262.02268334206838</v>
      </c>
    </row>
    <row r="31" spans="1:12" x14ac:dyDescent="0.25">
      <c r="A31" s="17">
        <v>20</v>
      </c>
      <c r="B31" s="8" t="s">
        <v>11</v>
      </c>
      <c r="C31" s="11" t="s">
        <v>25</v>
      </c>
      <c r="D31" s="39">
        <f>J31*R7</f>
        <v>270031.24335325556</v>
      </c>
      <c r="E31" s="39">
        <f>D31/D61</f>
        <v>51.9220328502795</v>
      </c>
      <c r="F31" s="39">
        <f>J31*R8</f>
        <v>25059.361963387917</v>
      </c>
      <c r="G31" s="34">
        <f>F31/F61</f>
        <v>4.8184535941566082</v>
      </c>
      <c r="H31" s="34">
        <f>J31*R9</f>
        <v>4704.0546833565149</v>
      </c>
      <c r="I31" s="34">
        <f>H31/H61</f>
        <v>0.90450304477999754</v>
      </c>
      <c r="J31" s="34">
        <v>299794.65999999997</v>
      </c>
      <c r="K31" s="34">
        <f>E31+G31+I31</f>
        <v>57.644989489216108</v>
      </c>
    </row>
    <row r="32" spans="1:12" x14ac:dyDescent="0.25">
      <c r="A32" s="16"/>
      <c r="B32" s="16" t="s">
        <v>12</v>
      </c>
      <c r="C32" s="15"/>
      <c r="D32" s="36"/>
      <c r="E32" s="36"/>
      <c r="F32" s="36"/>
      <c r="G32" s="37"/>
      <c r="H32" s="37"/>
      <c r="I32" s="37"/>
      <c r="J32" s="37"/>
      <c r="K32" s="37"/>
    </row>
    <row r="33" spans="1:11" x14ac:dyDescent="0.25">
      <c r="A33" s="5"/>
      <c r="B33" s="5" t="s">
        <v>13</v>
      </c>
      <c r="C33" s="13"/>
      <c r="D33" s="32"/>
      <c r="E33" s="32"/>
      <c r="F33" s="32"/>
      <c r="G33" s="38"/>
      <c r="H33" s="38"/>
      <c r="I33" s="38"/>
      <c r="J33" s="38"/>
      <c r="K33" s="38"/>
    </row>
    <row r="34" spans="1:11" x14ac:dyDescent="0.25">
      <c r="A34" s="18">
        <v>21</v>
      </c>
      <c r="B34" s="18" t="s">
        <v>17</v>
      </c>
      <c r="C34" s="6" t="s">
        <v>25</v>
      </c>
      <c r="D34" s="39">
        <f>J34*R7</f>
        <v>133890.71164713</v>
      </c>
      <c r="E34" s="32">
        <f>D34/D61</f>
        <v>25.744716952605071</v>
      </c>
      <c r="F34" s="32">
        <f>J34*R8</f>
        <v>12425.287403916172</v>
      </c>
      <c r="G34" s="38">
        <f>F34/F61</f>
        <v>2.3891538354927238</v>
      </c>
      <c r="H34" s="38">
        <f>J34*R9</f>
        <v>2332.4309489538377</v>
      </c>
      <c r="I34" s="38">
        <f>H34/H61</f>
        <v>0.4484834971268879</v>
      </c>
      <c r="J34" s="38">
        <v>148648.43</v>
      </c>
      <c r="K34" s="38">
        <f>E34+G34+I34</f>
        <v>28.582354285224682</v>
      </c>
    </row>
    <row r="35" spans="1:11" x14ac:dyDescent="0.25">
      <c r="A35" s="19">
        <v>22</v>
      </c>
      <c r="B35" s="7" t="s">
        <v>20</v>
      </c>
      <c r="C35" s="7" t="s">
        <v>25</v>
      </c>
      <c r="D35" s="30"/>
      <c r="E35" s="30"/>
      <c r="F35" s="30"/>
      <c r="G35" s="30"/>
      <c r="H35" s="29"/>
      <c r="I35" s="30"/>
      <c r="J35" s="29"/>
      <c r="K35" s="30"/>
    </row>
    <row r="36" spans="1:11" x14ac:dyDescent="0.25">
      <c r="A36" s="18">
        <v>23</v>
      </c>
      <c r="B36" s="6" t="s">
        <v>21</v>
      </c>
      <c r="C36" s="8" t="s">
        <v>25</v>
      </c>
      <c r="D36" s="35"/>
      <c r="E36" s="35"/>
      <c r="F36" s="35"/>
      <c r="G36" s="34"/>
      <c r="H36" s="34"/>
      <c r="I36" s="34"/>
      <c r="J36" s="34"/>
      <c r="K36" s="34"/>
    </row>
    <row r="37" spans="1:11" x14ac:dyDescent="0.25">
      <c r="A37" s="17">
        <v>24</v>
      </c>
      <c r="B37" s="11" t="s">
        <v>11</v>
      </c>
      <c r="C37" s="11" t="s">
        <v>25</v>
      </c>
      <c r="D37" s="35"/>
      <c r="E37" s="35"/>
      <c r="F37" s="35"/>
      <c r="G37" s="34"/>
      <c r="H37" s="34"/>
      <c r="I37" s="34"/>
      <c r="J37" s="34"/>
      <c r="K37" s="34"/>
    </row>
    <row r="38" spans="1:11" x14ac:dyDescent="0.25">
      <c r="A38" s="16"/>
      <c r="B38" s="15" t="s">
        <v>12</v>
      </c>
      <c r="C38" s="15"/>
      <c r="D38" s="36"/>
      <c r="E38" s="36"/>
      <c r="F38" s="36"/>
      <c r="G38" s="37"/>
      <c r="H38" s="37"/>
      <c r="I38" s="37"/>
      <c r="J38" s="37"/>
      <c r="K38" s="37"/>
    </row>
    <row r="39" spans="1:11" x14ac:dyDescent="0.25">
      <c r="A39" s="5"/>
      <c r="B39" s="13" t="s">
        <v>13</v>
      </c>
      <c r="C39" s="13"/>
      <c r="D39" s="32"/>
      <c r="E39" s="32"/>
      <c r="F39" s="32"/>
      <c r="G39" s="38"/>
      <c r="H39" s="38"/>
      <c r="I39" s="38"/>
      <c r="J39" s="38"/>
      <c r="K39" s="38"/>
    </row>
    <row r="40" spans="1:11" x14ac:dyDescent="0.25">
      <c r="A40" s="17">
        <v>25</v>
      </c>
      <c r="B40" s="8" t="s">
        <v>17</v>
      </c>
      <c r="C40" s="16" t="s">
        <v>25</v>
      </c>
      <c r="D40" s="32"/>
      <c r="E40" s="32"/>
      <c r="F40" s="32"/>
      <c r="G40" s="38"/>
      <c r="H40" s="38"/>
      <c r="I40" s="38"/>
      <c r="J40" s="38"/>
      <c r="K40" s="38"/>
    </row>
    <row r="41" spans="1:11" x14ac:dyDescent="0.25">
      <c r="A41" s="20">
        <v>26</v>
      </c>
      <c r="B41" s="21" t="s">
        <v>29</v>
      </c>
      <c r="C41" s="7" t="s">
        <v>25</v>
      </c>
      <c r="D41" s="40"/>
      <c r="E41" s="30"/>
      <c r="F41" s="30"/>
      <c r="G41" s="29"/>
      <c r="H41" s="29"/>
      <c r="I41" s="29"/>
      <c r="J41" s="29"/>
      <c r="K41" s="29"/>
    </row>
    <row r="42" spans="1:11" x14ac:dyDescent="0.25">
      <c r="A42" s="20">
        <v>27</v>
      </c>
      <c r="B42" s="21" t="s">
        <v>51</v>
      </c>
      <c r="C42" s="21" t="s">
        <v>25</v>
      </c>
      <c r="D42" s="30">
        <v>332630.53999999998</v>
      </c>
      <c r="E42" s="30">
        <f>D42/D61</f>
        <v>63.958724221746571</v>
      </c>
      <c r="F42" s="30"/>
      <c r="G42" s="28"/>
      <c r="H42" s="28"/>
      <c r="I42" s="28"/>
      <c r="J42" s="28">
        <v>332630.53999999998</v>
      </c>
      <c r="K42" s="28">
        <f>E42</f>
        <v>63.958724221746571</v>
      </c>
    </row>
    <row r="43" spans="1:11" x14ac:dyDescent="0.25">
      <c r="A43" s="20">
        <v>28</v>
      </c>
      <c r="B43" s="21" t="s">
        <v>36</v>
      </c>
      <c r="C43" s="21" t="s">
        <v>25</v>
      </c>
      <c r="D43" s="30"/>
      <c r="E43" s="30"/>
      <c r="F43" s="30"/>
      <c r="G43" s="29"/>
      <c r="H43" s="29"/>
      <c r="I43" s="29"/>
      <c r="J43" s="29"/>
      <c r="K43" s="29"/>
    </row>
    <row r="44" spans="1:11" x14ac:dyDescent="0.25">
      <c r="A44" s="17">
        <v>29</v>
      </c>
      <c r="B44" s="8" t="s">
        <v>22</v>
      </c>
      <c r="C44" s="8" t="s">
        <v>28</v>
      </c>
      <c r="D44" s="31">
        <v>0.12</v>
      </c>
      <c r="E44" s="31"/>
      <c r="F44" s="31">
        <v>0.12</v>
      </c>
      <c r="G44" s="29"/>
      <c r="H44" s="31">
        <v>0.12</v>
      </c>
      <c r="I44" s="29"/>
      <c r="J44" s="29"/>
      <c r="K44" s="29"/>
    </row>
    <row r="45" spans="1:11" x14ac:dyDescent="0.25">
      <c r="A45" s="20">
        <v>30</v>
      </c>
      <c r="B45" s="20" t="s">
        <v>59</v>
      </c>
      <c r="C45" s="20" t="s">
        <v>25</v>
      </c>
      <c r="D45" s="40">
        <v>1422006.614040534</v>
      </c>
      <c r="E45" s="40">
        <f>D45/D61</f>
        <v>273.42567182471623</v>
      </c>
      <c r="F45" s="40">
        <v>128997.18144473014</v>
      </c>
      <c r="G45" s="40">
        <f>F45/F61</f>
        <v>24.803781256543971</v>
      </c>
      <c r="H45" s="40">
        <v>24214.894074375497</v>
      </c>
      <c r="I45" s="40">
        <f>H45/H61</f>
        <v>4.6560779781729833</v>
      </c>
      <c r="J45" s="28">
        <f>D45+F45+H45</f>
        <v>1575218.6895596397</v>
      </c>
      <c r="K45" s="41">
        <f>E45+G45+I45</f>
        <v>302.88553105943316</v>
      </c>
    </row>
    <row r="46" spans="1:11" x14ac:dyDescent="0.25">
      <c r="A46" s="20"/>
      <c r="B46" s="20"/>
      <c r="C46" s="20"/>
      <c r="D46" s="40"/>
      <c r="E46" s="40"/>
      <c r="F46" s="40"/>
      <c r="G46" s="41"/>
      <c r="H46" s="29"/>
      <c r="I46" s="41"/>
      <c r="J46" s="29"/>
      <c r="K46" s="41"/>
    </row>
    <row r="47" spans="1:11" x14ac:dyDescent="0.25">
      <c r="A47" s="20">
        <v>31</v>
      </c>
      <c r="B47" s="49" t="s">
        <v>46</v>
      </c>
      <c r="C47" s="21" t="s">
        <v>24</v>
      </c>
      <c r="D47" s="30">
        <f>D6/D61</f>
        <v>3117.6988776741337</v>
      </c>
      <c r="E47" s="30"/>
      <c r="F47" s="30">
        <f>F6/F61</f>
        <v>282.82172800210185</v>
      </c>
      <c r="G47" s="29"/>
      <c r="H47" s="30">
        <f>H6/H61</f>
        <v>53.090293204871521</v>
      </c>
      <c r="I47" s="29"/>
      <c r="J47" s="28">
        <f>D47+F47+H47</f>
        <v>3453.610898881107</v>
      </c>
      <c r="K47" s="29"/>
    </row>
    <row r="48" spans="1:11" x14ac:dyDescent="0.25">
      <c r="A48" s="20">
        <v>32</v>
      </c>
      <c r="B48" s="21" t="s">
        <v>23</v>
      </c>
      <c r="C48" s="21" t="s">
        <v>24</v>
      </c>
      <c r="D48" s="30">
        <f>D47/5</f>
        <v>623.53977553482673</v>
      </c>
      <c r="E48" s="30"/>
      <c r="F48" s="30">
        <f>F47/5</f>
        <v>56.564345600420367</v>
      </c>
      <c r="G48" s="29"/>
      <c r="H48" s="30">
        <f>H47/5</f>
        <v>10.618058640974304</v>
      </c>
      <c r="I48" s="29"/>
      <c r="J48" s="28">
        <f>D48+F48+H48</f>
        <v>690.72217977622131</v>
      </c>
      <c r="K48" s="29"/>
    </row>
    <row r="49" spans="1:11" x14ac:dyDescent="0.25">
      <c r="A49" s="20">
        <v>33</v>
      </c>
      <c r="B49" s="21" t="s">
        <v>43</v>
      </c>
      <c r="C49" s="21" t="s">
        <v>24</v>
      </c>
      <c r="D49" s="30">
        <f>D48+D47</f>
        <v>3741.2386532089604</v>
      </c>
      <c r="E49" s="30"/>
      <c r="F49" s="30">
        <f>F48+F47</f>
        <v>339.38607360252223</v>
      </c>
      <c r="G49" s="29"/>
      <c r="H49" s="30">
        <f>H48+H47</f>
        <v>63.708351845845826</v>
      </c>
      <c r="I49" s="29"/>
      <c r="J49" s="30">
        <f>J48+J47</f>
        <v>4144.3330786573279</v>
      </c>
      <c r="K49" s="29"/>
    </row>
    <row r="50" spans="1:11" x14ac:dyDescent="0.25">
      <c r="A50" s="20">
        <v>34</v>
      </c>
      <c r="B50" s="7" t="s">
        <v>37</v>
      </c>
      <c r="C50" s="7" t="s">
        <v>38</v>
      </c>
      <c r="D50" s="50">
        <v>1136.5177000000001</v>
      </c>
      <c r="E50" s="30"/>
      <c r="F50" s="30"/>
      <c r="G50" s="29"/>
      <c r="H50" s="29"/>
      <c r="I50" s="29"/>
      <c r="J50" s="29"/>
      <c r="K50" s="29"/>
    </row>
    <row r="51" spans="1:11" x14ac:dyDescent="0.25">
      <c r="A51" s="20"/>
      <c r="B51" s="21"/>
      <c r="C51" s="21"/>
      <c r="D51" s="30"/>
      <c r="E51" s="30"/>
      <c r="F51" s="30"/>
      <c r="G51" s="29"/>
      <c r="H51" s="29"/>
      <c r="I51" s="29"/>
      <c r="J51" s="29"/>
      <c r="K51" s="29"/>
    </row>
    <row r="52" spans="1:11" x14ac:dyDescent="0.25">
      <c r="A52" s="20">
        <v>35</v>
      </c>
      <c r="B52" s="49" t="s">
        <v>47</v>
      </c>
      <c r="C52" s="21" t="s">
        <v>24</v>
      </c>
      <c r="D52" s="30">
        <f>D6/D61</f>
        <v>3117.6988776741337</v>
      </c>
      <c r="E52" s="30"/>
      <c r="F52" s="30">
        <f>F6/F61</f>
        <v>282.82172800210185</v>
      </c>
      <c r="G52" s="29"/>
      <c r="H52" s="30">
        <f>H6/H61</f>
        <v>53.090293204871521</v>
      </c>
      <c r="I52" s="29"/>
      <c r="J52" s="28">
        <f>D52+F52+H52</f>
        <v>3453.610898881107</v>
      </c>
      <c r="K52" s="29"/>
    </row>
    <row r="53" spans="1:11" x14ac:dyDescent="0.25">
      <c r="A53" s="20">
        <v>36</v>
      </c>
      <c r="B53" s="21" t="s">
        <v>23</v>
      </c>
      <c r="C53" s="21" t="s">
        <v>24</v>
      </c>
      <c r="D53" s="30">
        <f>D52/5</f>
        <v>623.53977553482673</v>
      </c>
      <c r="E53" s="30"/>
      <c r="F53" s="30">
        <f>F52/5</f>
        <v>56.564345600420367</v>
      </c>
      <c r="G53" s="29"/>
      <c r="H53" s="30">
        <f>H52/5</f>
        <v>10.618058640974304</v>
      </c>
      <c r="I53" s="29"/>
      <c r="J53" s="30">
        <f>J52/5</f>
        <v>690.72217977622142</v>
      </c>
      <c r="K53" s="29"/>
    </row>
    <row r="54" spans="1:11" x14ac:dyDescent="0.25">
      <c r="A54" s="20">
        <v>37</v>
      </c>
      <c r="B54" s="21" t="s">
        <v>44</v>
      </c>
      <c r="C54" s="21" t="s">
        <v>24</v>
      </c>
      <c r="D54" s="30">
        <f>D53+D52</f>
        <v>3741.2386532089604</v>
      </c>
      <c r="E54" s="30"/>
      <c r="F54" s="30">
        <f>F53+F52</f>
        <v>339.38607360252223</v>
      </c>
      <c r="G54" s="29"/>
      <c r="H54" s="30">
        <f>H53+H52</f>
        <v>63.708351845845826</v>
      </c>
      <c r="I54" s="29"/>
      <c r="J54" s="30">
        <f>J53+J52</f>
        <v>4144.3330786573288</v>
      </c>
      <c r="K54" s="29"/>
    </row>
    <row r="55" spans="1:11" x14ac:dyDescent="0.25">
      <c r="A55" s="20">
        <v>38</v>
      </c>
      <c r="B55" s="7" t="s">
        <v>37</v>
      </c>
      <c r="C55" s="7" t="s">
        <v>38</v>
      </c>
      <c r="D55" s="50">
        <v>3790.2066500000001</v>
      </c>
      <c r="E55" s="30"/>
      <c r="F55" s="30"/>
      <c r="G55" s="29"/>
      <c r="H55" s="29"/>
      <c r="I55" s="29"/>
      <c r="J55" s="29"/>
      <c r="K55" s="29"/>
    </row>
    <row r="56" spans="1:11" x14ac:dyDescent="0.25">
      <c r="A56" s="19"/>
      <c r="B56" s="7"/>
      <c r="C56" s="7"/>
      <c r="D56" s="30"/>
      <c r="E56" s="30"/>
      <c r="F56" s="30"/>
      <c r="G56" s="29"/>
      <c r="H56" s="29"/>
      <c r="I56" s="29"/>
      <c r="J56" s="29"/>
      <c r="K56" s="29"/>
    </row>
    <row r="57" spans="1:11" x14ac:dyDescent="0.25">
      <c r="A57" s="20">
        <v>39</v>
      </c>
      <c r="B57" s="49" t="s">
        <v>48</v>
      </c>
      <c r="C57" s="21" t="s">
        <v>24</v>
      </c>
      <c r="D57" s="30">
        <f>D6/D61</f>
        <v>3117.6988776741337</v>
      </c>
      <c r="E57" s="30"/>
      <c r="F57" s="30">
        <f>F6/F61</f>
        <v>282.82172800210185</v>
      </c>
      <c r="G57" s="29"/>
      <c r="H57" s="30">
        <f>H6/H61</f>
        <v>53.090293204871521</v>
      </c>
      <c r="I57" s="29"/>
      <c r="J57" s="28">
        <f>D57+F57+H57</f>
        <v>3453.610898881107</v>
      </c>
      <c r="K57" s="29"/>
    </row>
    <row r="58" spans="1:11" x14ac:dyDescent="0.25">
      <c r="A58" s="20">
        <v>40</v>
      </c>
      <c r="B58" s="21" t="s">
        <v>23</v>
      </c>
      <c r="C58" s="21" t="s">
        <v>24</v>
      </c>
      <c r="D58" s="30">
        <f>D57/5</f>
        <v>623.53977553482673</v>
      </c>
      <c r="E58" s="30"/>
      <c r="F58" s="30">
        <f>F57/5</f>
        <v>56.564345600420367</v>
      </c>
      <c r="G58" s="29"/>
      <c r="H58" s="30">
        <f>H57/5</f>
        <v>10.618058640974304</v>
      </c>
      <c r="I58" s="29"/>
      <c r="J58" s="28">
        <f>J57/5</f>
        <v>690.72217977622142</v>
      </c>
      <c r="K58" s="29"/>
    </row>
    <row r="59" spans="1:11" x14ac:dyDescent="0.25">
      <c r="A59" s="20">
        <v>41</v>
      </c>
      <c r="B59" s="21" t="s">
        <v>45</v>
      </c>
      <c r="C59" s="21" t="s">
        <v>24</v>
      </c>
      <c r="D59" s="30">
        <f>D58+D57</f>
        <v>3741.2386532089604</v>
      </c>
      <c r="E59" s="30"/>
      <c r="F59" s="30">
        <f>F58+F57</f>
        <v>339.38607360252223</v>
      </c>
      <c r="G59" s="29"/>
      <c r="H59" s="30">
        <f>H58+H57</f>
        <v>63.708351845845826</v>
      </c>
      <c r="I59" s="29"/>
      <c r="J59" s="30">
        <f>J58+J57</f>
        <v>4144.3330786573288</v>
      </c>
      <c r="K59" s="29"/>
    </row>
    <row r="60" spans="1:11" x14ac:dyDescent="0.25">
      <c r="A60" s="19">
        <v>42</v>
      </c>
      <c r="B60" s="7" t="s">
        <v>37</v>
      </c>
      <c r="C60" s="7" t="s">
        <v>38</v>
      </c>
      <c r="D60" s="50">
        <v>273.98194999999998</v>
      </c>
      <c r="E60" s="30"/>
      <c r="F60" s="30"/>
      <c r="G60" s="29"/>
      <c r="H60" s="29"/>
      <c r="I60" s="29"/>
      <c r="J60" s="29"/>
      <c r="K60" s="29"/>
    </row>
    <row r="61" spans="1:11" x14ac:dyDescent="0.25">
      <c r="A61" s="19">
        <v>43</v>
      </c>
      <c r="B61" s="51" t="s">
        <v>50</v>
      </c>
      <c r="C61" s="51" t="s">
        <v>38</v>
      </c>
      <c r="D61" s="52">
        <f>D60+D55+D50</f>
        <v>5200.7062999999998</v>
      </c>
      <c r="E61" s="52"/>
      <c r="F61" s="52">
        <v>5200.7062999999998</v>
      </c>
      <c r="G61" s="60"/>
      <c r="H61" s="52">
        <v>5200.7062999999998</v>
      </c>
      <c r="I61" s="60"/>
      <c r="J61" s="55">
        <f>D61</f>
        <v>5200.7062999999998</v>
      </c>
      <c r="K61" s="53"/>
    </row>
    <row r="62" spans="1:11" x14ac:dyDescent="0.25">
      <c r="A62" s="2"/>
      <c r="B62" s="23"/>
      <c r="C62" s="24"/>
      <c r="D62" s="61">
        <v>0.19889999999999999</v>
      </c>
      <c r="F62" s="61">
        <v>0.19889999999999999</v>
      </c>
      <c r="H62" s="61">
        <v>0.19889999999999999</v>
      </c>
    </row>
    <row r="63" spans="1:11" x14ac:dyDescent="0.25">
      <c r="A63" s="2"/>
      <c r="B63" s="23"/>
      <c r="C63" s="24"/>
      <c r="D63" s="62">
        <f>D7+D12+D15+D20+D29+D42</f>
        <v>14792229.580582263</v>
      </c>
      <c r="E63" s="59"/>
      <c r="F63" s="62">
        <f>F7+F12+F15+F20+F29+F42</f>
        <v>1341875.5611526873</v>
      </c>
      <c r="G63" s="59"/>
      <c r="H63" s="62">
        <f>H7+H12+H15+H20+H29+H42</f>
        <v>251892.12826504698</v>
      </c>
    </row>
    <row r="64" spans="1:11" ht="14.25" customHeight="1" x14ac:dyDescent="0.25">
      <c r="A64" s="2"/>
      <c r="B64" s="23"/>
      <c r="C64" s="24"/>
      <c r="D64" s="22">
        <f>D63*D62</f>
        <v>2942174.4635778121</v>
      </c>
      <c r="F64" s="22">
        <f>F63*F62</f>
        <v>266899.04911326949</v>
      </c>
      <c r="G64" s="22"/>
      <c r="H64" s="22">
        <f>H63*H62</f>
        <v>50101.344311917841</v>
      </c>
    </row>
    <row r="65" spans="1:10" x14ac:dyDescent="0.25">
      <c r="A65" s="2"/>
      <c r="B65" s="23"/>
      <c r="C65" s="24"/>
      <c r="D65" s="62">
        <f>D63-D64</f>
        <v>11850055.11700445</v>
      </c>
      <c r="F65" s="62">
        <f>F63-F64</f>
        <v>1074976.5120394179</v>
      </c>
      <c r="H65" s="62">
        <f>H63-H64</f>
        <v>201790.78395312914</v>
      </c>
    </row>
    <row r="66" spans="1:10" x14ac:dyDescent="0.25">
      <c r="A66" s="2"/>
      <c r="B66" s="23"/>
      <c r="C66" s="24"/>
      <c r="D66" s="62">
        <f>D65*12%</f>
        <v>1422006.614040534</v>
      </c>
      <c r="F66" s="62">
        <f>F65*12%</f>
        <v>128997.18144473014</v>
      </c>
      <c r="H66" s="62">
        <f>H65*12%</f>
        <v>24214.894074375497</v>
      </c>
      <c r="J66" s="59">
        <f>D66+F66+H66</f>
        <v>1575218.6895596397</v>
      </c>
    </row>
    <row r="67" spans="1:10" x14ac:dyDescent="0.25">
      <c r="A67" s="2"/>
      <c r="B67" s="23"/>
      <c r="C67" s="24"/>
      <c r="D67" s="62"/>
      <c r="F67" s="62"/>
      <c r="H67" s="62"/>
    </row>
    <row r="68" spans="1:10" x14ac:dyDescent="0.25">
      <c r="A68" s="2"/>
      <c r="B68" s="23"/>
      <c r="C68" s="24"/>
      <c r="D68" s="62"/>
      <c r="F68" s="62"/>
      <c r="H68" s="62"/>
    </row>
    <row r="69" spans="1:10" x14ac:dyDescent="0.25">
      <c r="A69" s="2"/>
      <c r="B69" s="23" t="s">
        <v>26</v>
      </c>
      <c r="C69" s="24"/>
      <c r="D69" s="22" t="s">
        <v>30</v>
      </c>
    </row>
    <row r="70" spans="1:10" x14ac:dyDescent="0.25">
      <c r="A70" s="2"/>
      <c r="B70" s="23" t="s">
        <v>42</v>
      </c>
      <c r="C70" s="24"/>
      <c r="D70" s="22" t="s">
        <v>27</v>
      </c>
    </row>
  </sheetData>
  <mergeCells count="11">
    <mergeCell ref="I4:I5"/>
    <mergeCell ref="J4:J5"/>
    <mergeCell ref="K4:K5"/>
    <mergeCell ref="A1:H1"/>
    <mergeCell ref="A2:H2"/>
    <mergeCell ref="D4:D5"/>
    <mergeCell ref="E4:E5"/>
    <mergeCell ref="F4:F5"/>
    <mergeCell ref="G4:G5"/>
    <mergeCell ref="H4:H5"/>
    <mergeCell ref="D3:H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S62"/>
  <sheetViews>
    <sheetView tabSelected="1" topLeftCell="A43" workbookViewId="0">
      <selection activeCell="X11" sqref="X11"/>
    </sheetView>
  </sheetViews>
  <sheetFormatPr defaultRowHeight="15" x14ac:dyDescent="0.25"/>
  <cols>
    <col min="1" max="1" width="4.140625" customWidth="1"/>
    <col min="2" max="2" width="33.28515625" customWidth="1"/>
    <col min="3" max="3" width="5.140625" customWidth="1"/>
    <col min="4" max="4" width="14.42578125" customWidth="1"/>
    <col min="5" max="5" width="8.28515625" customWidth="1"/>
    <col min="6" max="6" width="14.42578125" customWidth="1"/>
    <col min="7" max="7" width="7.7109375" customWidth="1"/>
    <col min="8" max="8" width="12.140625" customWidth="1"/>
    <col min="9" max="9" width="8.140625" customWidth="1"/>
    <col min="10" max="10" width="13.28515625" customWidth="1"/>
    <col min="12" max="14" width="11.5703125" hidden="1" customWidth="1"/>
    <col min="15" max="15" width="0" hidden="1" customWidth="1"/>
    <col min="16" max="16" width="10.42578125" hidden="1" customWidth="1"/>
    <col min="17" max="17" width="11.5703125" hidden="1" customWidth="1"/>
    <col min="18" max="18" width="0" hidden="1" customWidth="1"/>
    <col min="19" max="19" width="11.28515625" hidden="1" customWidth="1"/>
  </cols>
  <sheetData>
    <row r="2" spans="1:19" ht="15.75" x14ac:dyDescent="0.25">
      <c r="B2" s="85" t="s">
        <v>85</v>
      </c>
      <c r="C2" s="85"/>
      <c r="D2" s="85"/>
      <c r="E2" s="85"/>
      <c r="F2" s="85"/>
      <c r="G2" s="85"/>
      <c r="H2" s="85"/>
      <c r="I2" s="85"/>
      <c r="J2" s="85"/>
      <c r="K2" s="85"/>
    </row>
    <row r="3" spans="1:19" ht="15.75" x14ac:dyDescent="0.25">
      <c r="A3" s="98"/>
      <c r="B3" s="98"/>
      <c r="C3" s="98"/>
      <c r="D3" s="98"/>
      <c r="E3" s="98"/>
      <c r="F3" s="98"/>
      <c r="G3" s="98"/>
      <c r="H3" s="98"/>
      <c r="I3" s="72"/>
      <c r="J3" s="72"/>
      <c r="K3" s="72"/>
      <c r="L3" s="66" t="s">
        <v>62</v>
      </c>
      <c r="M3" s="66"/>
      <c r="N3" s="66"/>
    </row>
    <row r="4" spans="1:19" x14ac:dyDescent="0.25">
      <c r="A4" s="99"/>
      <c r="B4" s="100"/>
      <c r="C4" s="100"/>
      <c r="D4" s="101"/>
      <c r="E4" s="101"/>
      <c r="F4" s="101"/>
      <c r="G4" s="101"/>
      <c r="H4" s="101"/>
      <c r="I4" s="72"/>
      <c r="J4" s="72"/>
      <c r="K4" s="72"/>
    </row>
    <row r="5" spans="1:19" x14ac:dyDescent="0.25">
      <c r="A5" s="82" t="s">
        <v>0</v>
      </c>
      <c r="B5" s="82" t="s">
        <v>2</v>
      </c>
      <c r="C5" s="102" t="s">
        <v>3</v>
      </c>
      <c r="D5" s="103" t="s">
        <v>40</v>
      </c>
      <c r="E5" s="104"/>
      <c r="F5" s="104"/>
      <c r="G5" s="105"/>
      <c r="H5" s="105"/>
      <c r="I5" s="71"/>
      <c r="J5" s="106"/>
      <c r="K5" s="107"/>
    </row>
    <row r="6" spans="1:19" ht="12" customHeight="1" x14ac:dyDescent="0.25">
      <c r="A6" s="108" t="s">
        <v>1</v>
      </c>
      <c r="B6" s="108"/>
      <c r="C6" s="108" t="s">
        <v>4</v>
      </c>
      <c r="D6" s="109" t="s">
        <v>31</v>
      </c>
      <c r="E6" s="109" t="s">
        <v>81</v>
      </c>
      <c r="F6" s="110" t="s">
        <v>82</v>
      </c>
      <c r="G6" s="109" t="s">
        <v>81</v>
      </c>
      <c r="H6" s="109" t="s">
        <v>39</v>
      </c>
      <c r="I6" s="109" t="s">
        <v>81</v>
      </c>
      <c r="J6" s="109" t="s">
        <v>49</v>
      </c>
      <c r="K6" s="109" t="s">
        <v>81</v>
      </c>
      <c r="N6" t="s">
        <v>73</v>
      </c>
    </row>
    <row r="7" spans="1:19" ht="12.75" customHeight="1" x14ac:dyDescent="0.25">
      <c r="A7" s="75"/>
      <c r="B7" s="75"/>
      <c r="C7" s="75"/>
      <c r="D7" s="111"/>
      <c r="E7" s="111"/>
      <c r="F7" s="112"/>
      <c r="G7" s="111"/>
      <c r="H7" s="111"/>
      <c r="I7" s="111"/>
      <c r="J7" s="111"/>
      <c r="K7" s="111"/>
      <c r="P7" t="s">
        <v>57</v>
      </c>
      <c r="S7" t="s">
        <v>58</v>
      </c>
    </row>
    <row r="8" spans="1:19" x14ac:dyDescent="0.25">
      <c r="A8" s="75">
        <v>1</v>
      </c>
      <c r="B8" s="75" t="s">
        <v>5</v>
      </c>
      <c r="C8" s="75" t="s">
        <v>24</v>
      </c>
      <c r="D8" s="83">
        <f>D9+D14+D17+D23+D34+D46</f>
        <v>15267910.175192114</v>
      </c>
      <c r="E8" s="83">
        <f>D8/D53</f>
        <v>2935.7378199172899</v>
      </c>
      <c r="F8" s="83">
        <f>F9+F14+F17+F23+F34</f>
        <v>1762822.2453857281</v>
      </c>
      <c r="G8" s="83">
        <f>F8/F53</f>
        <v>338.95823830423342</v>
      </c>
      <c r="H8" s="83">
        <f>H9+H14+H17+H23+H34</f>
        <v>257582.51942215793</v>
      </c>
      <c r="I8" s="83">
        <f>H8/H53</f>
        <v>49.52837260242093</v>
      </c>
      <c r="J8" s="83">
        <f>J9+J14+J17+J23+J34+J46</f>
        <v>17288314.940000001</v>
      </c>
      <c r="K8" s="83">
        <f>E8+G8+I8</f>
        <v>3324.2244308239442</v>
      </c>
      <c r="L8" s="59">
        <f>D8+F8+H8</f>
        <v>17288314.940000001</v>
      </c>
      <c r="P8" s="59">
        <f>J23-J29-J32</f>
        <v>1214282.2</v>
      </c>
      <c r="Q8" s="59">
        <f>Q11+Q10+Q9</f>
        <v>15138861.127851035</v>
      </c>
      <c r="S8">
        <v>1811146.1099999999</v>
      </c>
    </row>
    <row r="9" spans="1:19" x14ac:dyDescent="0.25">
      <c r="A9" s="76">
        <v>2</v>
      </c>
      <c r="B9" s="76" t="s">
        <v>6</v>
      </c>
      <c r="C9" s="76" t="s">
        <v>25</v>
      </c>
      <c r="D9" s="83">
        <f>D10+D11+D12+D13</f>
        <v>8039056.6500000004</v>
      </c>
      <c r="E9" s="83">
        <f>D9/D53</f>
        <v>1545.7624765313128</v>
      </c>
      <c r="F9" s="83">
        <f>F10+F11+F12+F13</f>
        <v>1191352.05</v>
      </c>
      <c r="G9" s="83">
        <f>F9/F53</f>
        <v>229.07504890249237</v>
      </c>
      <c r="H9" s="84"/>
      <c r="I9" s="83"/>
      <c r="J9" s="83">
        <f t="shared" ref="J9:J18" si="0">D9+F9+H9</f>
        <v>9230408.7000000011</v>
      </c>
      <c r="K9" s="83">
        <f>E9+G9</f>
        <v>1774.8375254338052</v>
      </c>
      <c r="L9" s="59">
        <f>E9+G9</f>
        <v>1774.8375254338052</v>
      </c>
      <c r="M9" s="59">
        <f>J9+J14+J17</f>
        <v>13716481.830000002</v>
      </c>
      <c r="N9" s="59">
        <f>D9+D14+D17</f>
        <v>12058419.91</v>
      </c>
      <c r="O9" s="67">
        <f>N9/M9</f>
        <v>0.87911900875532301</v>
      </c>
      <c r="P9">
        <f>P8*O9</f>
        <v>1067498.5640132329</v>
      </c>
      <c r="Q9" s="59">
        <f>N9+P9+D29+D32</f>
        <v>13329248.834013233</v>
      </c>
      <c r="R9">
        <f>Q9/Q8</f>
        <v>0.88046575772409652</v>
      </c>
      <c r="S9">
        <f>S8*R9</f>
        <v>1594652.1320901997</v>
      </c>
    </row>
    <row r="10" spans="1:19" x14ac:dyDescent="0.25">
      <c r="A10" s="73">
        <v>3</v>
      </c>
      <c r="B10" s="73" t="s">
        <v>7</v>
      </c>
      <c r="C10" s="73" t="s">
        <v>25</v>
      </c>
      <c r="D10" s="84">
        <v>509156.86</v>
      </c>
      <c r="E10" s="84">
        <f>D10/D53</f>
        <v>97.901483112015001</v>
      </c>
      <c r="F10" s="84">
        <v>985604.47</v>
      </c>
      <c r="G10" s="84">
        <f>F10/F53</f>
        <v>189.51358010737889</v>
      </c>
      <c r="H10" s="84"/>
      <c r="I10" s="84"/>
      <c r="J10" s="84">
        <f t="shared" si="0"/>
        <v>1494761.33</v>
      </c>
      <c r="K10" s="84">
        <f>E10+G10</f>
        <v>287.41506321939391</v>
      </c>
      <c r="M10">
        <v>13285055.16</v>
      </c>
      <c r="N10" s="59">
        <f>F9+F14+F17</f>
        <v>1446674.6900000002</v>
      </c>
      <c r="O10" s="67">
        <f t="shared" ref="O10:O11" si="1">N10/M10</f>
        <v>0.10889489524708908</v>
      </c>
      <c r="P10">
        <f>P8*O10</f>
        <v>132229.13296940486</v>
      </c>
      <c r="Q10" s="59">
        <f t="shared" ref="Q10:Q11" si="2">N10+P10</f>
        <v>1578903.822969405</v>
      </c>
      <c r="R10">
        <f>Q10/Q8</f>
        <v>0.10429475570422454</v>
      </c>
      <c r="S10">
        <f>S8*R10</f>
        <v>188893.04108710657</v>
      </c>
    </row>
    <row r="11" spans="1:19" x14ac:dyDescent="0.25">
      <c r="A11" s="74">
        <v>4</v>
      </c>
      <c r="B11" s="73" t="s">
        <v>34</v>
      </c>
      <c r="C11" s="73" t="s">
        <v>25</v>
      </c>
      <c r="D11" s="84">
        <v>7326310.6200000001</v>
      </c>
      <c r="E11" s="84">
        <f>D11/D53</f>
        <v>1408.7145470991125</v>
      </c>
      <c r="F11" s="84"/>
      <c r="G11" s="84"/>
      <c r="H11" s="84"/>
      <c r="I11" s="84"/>
      <c r="J11" s="84">
        <f t="shared" si="0"/>
        <v>7326310.6200000001</v>
      </c>
      <c r="K11" s="84">
        <f>E11+G11+I11</f>
        <v>1408.7145470991125</v>
      </c>
      <c r="M11">
        <v>13285055.16</v>
      </c>
      <c r="N11" s="59">
        <f>H14+H17</f>
        <v>211387.23</v>
      </c>
      <c r="O11" s="67">
        <f t="shared" si="1"/>
        <v>1.5911656177120457E-2</v>
      </c>
      <c r="P11">
        <f>P8*O11</f>
        <v>19321.240868397417</v>
      </c>
      <c r="Q11" s="59">
        <f t="shared" si="2"/>
        <v>230708.47086839742</v>
      </c>
      <c r="R11">
        <f>Q11/Q8</f>
        <v>1.5239486571678892E-2</v>
      </c>
      <c r="S11">
        <f>S8*R11</f>
        <v>27600.93682269346</v>
      </c>
    </row>
    <row r="12" spans="1:19" x14ac:dyDescent="0.25">
      <c r="A12" s="74">
        <v>5</v>
      </c>
      <c r="B12" s="113" t="s">
        <v>52</v>
      </c>
      <c r="C12" s="78"/>
      <c r="D12" s="80">
        <v>201744.37</v>
      </c>
      <c r="E12" s="80">
        <v>38.799999999999997</v>
      </c>
      <c r="F12" s="84">
        <v>156318</v>
      </c>
      <c r="G12" s="84">
        <f>F12/F53</f>
        <v>30.057071286644277</v>
      </c>
      <c r="H12" s="84"/>
      <c r="I12" s="84"/>
      <c r="J12" s="84">
        <f t="shared" si="0"/>
        <v>358062.37</v>
      </c>
      <c r="K12" s="84">
        <v>68.849999999999994</v>
      </c>
    </row>
    <row r="13" spans="1:19" x14ac:dyDescent="0.25">
      <c r="A13" s="73">
        <v>5</v>
      </c>
      <c r="B13" s="113" t="s">
        <v>35</v>
      </c>
      <c r="C13" s="78" t="s">
        <v>24</v>
      </c>
      <c r="D13" s="80">
        <v>1844.8</v>
      </c>
      <c r="E13" s="80">
        <f>D13/D53</f>
        <v>0.35472105010044502</v>
      </c>
      <c r="F13" s="84">
        <v>49429.58</v>
      </c>
      <c r="G13" s="84">
        <v>9.51</v>
      </c>
      <c r="H13" s="84"/>
      <c r="I13" s="84"/>
      <c r="J13" s="84">
        <f t="shared" si="0"/>
        <v>51274.380000000005</v>
      </c>
      <c r="K13" s="84">
        <f>E13+G13</f>
        <v>9.8647210501004441</v>
      </c>
    </row>
    <row r="14" spans="1:19" x14ac:dyDescent="0.25">
      <c r="A14" s="75">
        <v>6</v>
      </c>
      <c r="B14" s="75" t="s">
        <v>8</v>
      </c>
      <c r="C14" s="75" t="s">
        <v>25</v>
      </c>
      <c r="D14" s="83">
        <f>D15+D16</f>
        <v>2017111.17</v>
      </c>
      <c r="E14" s="83">
        <f>D14/D53</f>
        <v>387.85331330861732</v>
      </c>
      <c r="F14" s="83">
        <f>F15</f>
        <v>209280.85</v>
      </c>
      <c r="G14" s="83">
        <f>F14/F53</f>
        <v>40.24085151664881</v>
      </c>
      <c r="H14" s="83">
        <f>H15</f>
        <v>173268.22</v>
      </c>
      <c r="I14" s="83">
        <f>H14/H53</f>
        <v>33.316286289806449</v>
      </c>
      <c r="J14" s="83">
        <f t="shared" si="0"/>
        <v>2399660.2400000002</v>
      </c>
      <c r="K14" s="83">
        <f>E14+G14+I14</f>
        <v>461.41045111507259</v>
      </c>
      <c r="L14" s="59">
        <f>E14+G14+I14</f>
        <v>461.41045111507259</v>
      </c>
      <c r="M14" s="69" t="s">
        <v>65</v>
      </c>
      <c r="N14" s="69" t="s">
        <v>72</v>
      </c>
      <c r="O14" s="69"/>
    </row>
    <row r="15" spans="1:19" x14ac:dyDescent="0.25">
      <c r="A15" s="73">
        <v>7</v>
      </c>
      <c r="B15" s="73" t="s">
        <v>9</v>
      </c>
      <c r="C15" s="73" t="s">
        <v>25</v>
      </c>
      <c r="D15" s="84">
        <v>1714303.7</v>
      </c>
      <c r="E15" s="84">
        <f>D15/D53</f>
        <v>329.62901596654285</v>
      </c>
      <c r="F15" s="84">
        <v>209280.85</v>
      </c>
      <c r="G15" s="84">
        <f>F15/F53</f>
        <v>40.24085151664881</v>
      </c>
      <c r="H15" s="84">
        <v>173268.22</v>
      </c>
      <c r="I15" s="84">
        <f>H15/H53</f>
        <v>33.316286289806449</v>
      </c>
      <c r="J15" s="83">
        <f t="shared" si="0"/>
        <v>2096852.77</v>
      </c>
      <c r="K15" s="84">
        <f>E15+G15+I15</f>
        <v>403.18615377299813</v>
      </c>
      <c r="M15" s="68" t="s">
        <v>71</v>
      </c>
      <c r="O15" t="s">
        <v>70</v>
      </c>
      <c r="Q15" s="59">
        <f>J9+J14+J17+J23-Q8</f>
        <v>-4766.7378510329872</v>
      </c>
    </row>
    <row r="16" spans="1:19" x14ac:dyDescent="0.25">
      <c r="A16" s="73">
        <v>8</v>
      </c>
      <c r="B16" s="73" t="s">
        <v>56</v>
      </c>
      <c r="C16" s="73" t="s">
        <v>24</v>
      </c>
      <c r="D16" s="79">
        <v>302807.46999999997</v>
      </c>
      <c r="E16" s="79">
        <f>D16/D53</f>
        <v>58.224297342074479</v>
      </c>
      <c r="F16" s="79"/>
      <c r="G16" s="79"/>
      <c r="H16" s="114"/>
      <c r="I16" s="79"/>
      <c r="J16" s="114">
        <f>D16+F16+H16</f>
        <v>302807.46999999997</v>
      </c>
      <c r="K16" s="79">
        <f>E16+G16+I16</f>
        <v>58.224297342074479</v>
      </c>
      <c r="M16" t="s">
        <v>66</v>
      </c>
      <c r="N16" s="59">
        <f>D9+D14+D17</f>
        <v>12058419.91</v>
      </c>
      <c r="O16" s="67">
        <f>N16/N19</f>
        <v>0.87911900875532312</v>
      </c>
    </row>
    <row r="17" spans="1:16" x14ac:dyDescent="0.25">
      <c r="A17" s="76">
        <v>9</v>
      </c>
      <c r="B17" s="76" t="s">
        <v>10</v>
      </c>
      <c r="C17" s="76" t="s">
        <v>25</v>
      </c>
      <c r="D17" s="114">
        <f>D18+D22+D21</f>
        <v>2002252.09</v>
      </c>
      <c r="E17" s="114">
        <f>D17/D53</f>
        <v>384.9961859988133</v>
      </c>
      <c r="F17" s="114">
        <f>F18</f>
        <v>46041.79</v>
      </c>
      <c r="G17" s="114">
        <f>F17/F53</f>
        <v>8.8529879105074638</v>
      </c>
      <c r="H17" s="114">
        <f>H18</f>
        <v>38119.01</v>
      </c>
      <c r="I17" s="114">
        <f>H17/H53</f>
        <v>7.3295832914079391</v>
      </c>
      <c r="J17" s="114">
        <f t="shared" si="0"/>
        <v>2086412.8900000001</v>
      </c>
      <c r="K17" s="114">
        <f>E17+G17+I17</f>
        <v>401.17875720072868</v>
      </c>
      <c r="L17" s="59">
        <f>E17+G17+I17</f>
        <v>401.17875720072868</v>
      </c>
      <c r="M17" t="s">
        <v>67</v>
      </c>
      <c r="N17" s="59">
        <f>F9+F14+F17</f>
        <v>1446674.6900000002</v>
      </c>
      <c r="O17" s="67">
        <f>N17/N19</f>
        <v>0.1054698069031015</v>
      </c>
    </row>
    <row r="18" spans="1:16" x14ac:dyDescent="0.25">
      <c r="A18" s="74">
        <v>10</v>
      </c>
      <c r="B18" s="115" t="s">
        <v>11</v>
      </c>
      <c r="C18" s="116" t="s">
        <v>25</v>
      </c>
      <c r="D18" s="79">
        <v>377146.81</v>
      </c>
      <c r="E18" s="79">
        <f>D18/D53</f>
        <v>72.518382743513129</v>
      </c>
      <c r="F18" s="79">
        <v>46041.79</v>
      </c>
      <c r="G18" s="79">
        <f>F18/F53</f>
        <v>8.8529879105074638</v>
      </c>
      <c r="H18" s="79">
        <v>38119.01</v>
      </c>
      <c r="I18" s="79">
        <f>H18/H53</f>
        <v>7.3295832914079391</v>
      </c>
      <c r="J18" s="79">
        <f t="shared" si="0"/>
        <v>461307.61</v>
      </c>
      <c r="K18" s="79">
        <f>E18+G18+I18</f>
        <v>88.700953945428537</v>
      </c>
      <c r="M18" t="s">
        <v>68</v>
      </c>
      <c r="N18" s="59">
        <f>H9+H14+H17</f>
        <v>211387.23</v>
      </c>
      <c r="O18" s="67">
        <f>N18/N19</f>
        <v>1.5411184341575438E-2</v>
      </c>
    </row>
    <row r="19" spans="1:16" x14ac:dyDescent="0.25">
      <c r="A19" s="77"/>
      <c r="B19" s="117" t="s">
        <v>12</v>
      </c>
      <c r="C19" s="118"/>
      <c r="D19" s="81"/>
      <c r="E19" s="81"/>
      <c r="F19" s="81"/>
      <c r="G19" s="81"/>
      <c r="H19" s="81"/>
      <c r="I19" s="81"/>
      <c r="J19" s="81"/>
      <c r="K19" s="81"/>
      <c r="M19" s="69" t="s">
        <v>69</v>
      </c>
      <c r="N19" s="70">
        <f>N16+N17+N18</f>
        <v>13716481.83</v>
      </c>
      <c r="O19">
        <v>1</v>
      </c>
    </row>
    <row r="20" spans="1:16" x14ac:dyDescent="0.25">
      <c r="A20" s="78"/>
      <c r="B20" s="113" t="s">
        <v>13</v>
      </c>
      <c r="C20" s="119"/>
      <c r="D20" s="80"/>
      <c r="E20" s="80"/>
      <c r="F20" s="80"/>
      <c r="G20" s="80"/>
      <c r="H20" s="80"/>
      <c r="I20" s="80"/>
      <c r="J20" s="80"/>
      <c r="K20" s="80"/>
    </row>
    <row r="21" spans="1:16" x14ac:dyDescent="0.25">
      <c r="A21" s="78">
        <v>11</v>
      </c>
      <c r="B21" s="106" t="s">
        <v>61</v>
      </c>
      <c r="C21" s="120" t="s">
        <v>24</v>
      </c>
      <c r="D21" s="84">
        <v>1620509.28</v>
      </c>
      <c r="E21" s="84">
        <f>D21/D53</f>
        <v>311.59407713525371</v>
      </c>
      <c r="F21" s="84"/>
      <c r="G21" s="84"/>
      <c r="H21" s="84"/>
      <c r="I21" s="84"/>
      <c r="J21" s="84">
        <f>D21+F21+H21</f>
        <v>1620509.28</v>
      </c>
      <c r="K21" s="84">
        <f>E21+G21+I21</f>
        <v>311.59407713525371</v>
      </c>
    </row>
    <row r="22" spans="1:16" x14ac:dyDescent="0.25">
      <c r="A22" s="73">
        <v>12</v>
      </c>
      <c r="B22" s="106" t="s">
        <v>10</v>
      </c>
      <c r="C22" s="120" t="s">
        <v>24</v>
      </c>
      <c r="D22" s="84">
        <v>4596</v>
      </c>
      <c r="E22" s="84">
        <v>0.89</v>
      </c>
      <c r="F22" s="84"/>
      <c r="G22" s="84"/>
      <c r="H22" s="84"/>
      <c r="I22" s="84"/>
      <c r="J22" s="84"/>
      <c r="K22" s="84">
        <f>E22</f>
        <v>0.89</v>
      </c>
    </row>
    <row r="23" spans="1:16" x14ac:dyDescent="0.25">
      <c r="A23" s="75">
        <v>13</v>
      </c>
      <c r="B23" s="75" t="s">
        <v>14</v>
      </c>
      <c r="C23" s="75" t="s">
        <v>25</v>
      </c>
      <c r="D23" s="121">
        <f>D24+D26+D29+D30+D31+D32+D33</f>
        <v>1272326.6648797628</v>
      </c>
      <c r="E23" s="121">
        <f>D23/D53</f>
        <v>244.64497541031358</v>
      </c>
      <c r="F23" s="121">
        <f>F24+F26+F29+F30+F31+F32+F33</f>
        <v>126763.3161036844</v>
      </c>
      <c r="G23" s="121">
        <f>F23/F53</f>
        <v>24.37425010977536</v>
      </c>
      <c r="H23" s="121">
        <f>H24+H26+H29+H30+H31+H32+H33</f>
        <v>18522.579016552943</v>
      </c>
      <c r="I23" s="121">
        <f>H23/H53</f>
        <v>3.5615506717910494</v>
      </c>
      <c r="J23" s="121">
        <f>J24+J26+J29+J30+J31+J32+J33</f>
        <v>1417612.56</v>
      </c>
      <c r="K23" s="121">
        <f>E23+G23+I23</f>
        <v>272.58077619187998</v>
      </c>
      <c r="L23" s="59">
        <f>J24+J26+J29+J30+J31+J32+J33</f>
        <v>1417612.56</v>
      </c>
      <c r="M23" s="59">
        <f>F23+D23+H23</f>
        <v>1417612.5600000003</v>
      </c>
    </row>
    <row r="24" spans="1:16" x14ac:dyDescent="0.25">
      <c r="A24" s="74">
        <v>14</v>
      </c>
      <c r="B24" s="115" t="s">
        <v>76</v>
      </c>
      <c r="C24" s="116" t="s">
        <v>25</v>
      </c>
      <c r="D24" s="79">
        <f>J24*O16</f>
        <v>688662.63154231978</v>
      </c>
      <c r="E24" s="79">
        <f>D24/D53</f>
        <v>132.41713563834969</v>
      </c>
      <c r="F24" s="79">
        <f>J24*O17</f>
        <v>82620.343829199905</v>
      </c>
      <c r="G24" s="79">
        <f>F24/F53</f>
        <v>15.886369862724205</v>
      </c>
      <c r="H24" s="79">
        <f>J24*O18</f>
        <v>12072.434628480407</v>
      </c>
      <c r="I24" s="79">
        <f>H24/H53</f>
        <v>2.3213067479854432</v>
      </c>
      <c r="J24" s="79">
        <v>783355.41</v>
      </c>
      <c r="K24" s="79">
        <f>E24+G24+I24</f>
        <v>150.62481224905932</v>
      </c>
      <c r="L24" s="59">
        <f>H24+F24+D24</f>
        <v>783355.41000000015</v>
      </c>
      <c r="M24" s="59">
        <f>E23+G23+I23</f>
        <v>272.58077619187998</v>
      </c>
      <c r="N24" s="59">
        <f>E24+G24+I24</f>
        <v>150.62481224905932</v>
      </c>
    </row>
    <row r="25" spans="1:16" x14ac:dyDescent="0.25">
      <c r="A25" s="78"/>
      <c r="B25" s="113" t="s">
        <v>77</v>
      </c>
      <c r="C25" s="119"/>
      <c r="D25" s="80"/>
      <c r="E25" s="80"/>
      <c r="F25" s="80"/>
      <c r="G25" s="80"/>
      <c r="H25" s="80"/>
      <c r="I25" s="80"/>
      <c r="J25" s="80"/>
      <c r="K25" s="80"/>
    </row>
    <row r="26" spans="1:16" x14ac:dyDescent="0.25">
      <c r="A26" s="74">
        <v>15</v>
      </c>
      <c r="B26" s="74" t="s">
        <v>11</v>
      </c>
      <c r="C26" s="116" t="s">
        <v>25</v>
      </c>
      <c r="D26" s="81">
        <f>J26*O16</f>
        <v>151505.77876348654</v>
      </c>
      <c r="E26" s="81">
        <f>D26/D53</f>
        <v>29.131769806629254</v>
      </c>
      <c r="F26" s="81">
        <f>J26*O17</f>
        <v>18176.475621330017</v>
      </c>
      <c r="G26" s="81">
        <f>F26/F53</f>
        <v>3.4950013657433447</v>
      </c>
      <c r="H26" s="81">
        <f>O18*J26</f>
        <v>2655.9356151834527</v>
      </c>
      <c r="I26" s="81">
        <f>H26/H53</f>
        <v>0.51068748396414021</v>
      </c>
      <c r="J26" s="81">
        <v>172338.19</v>
      </c>
      <c r="K26" s="81">
        <f>E26+G26+I26</f>
        <v>33.13745865633674</v>
      </c>
      <c r="L26" s="59">
        <f>D26+F26+H26</f>
        <v>172338.19000000003</v>
      </c>
      <c r="M26" s="59">
        <f>E26+G26+I26</f>
        <v>33.13745865633674</v>
      </c>
    </row>
    <row r="27" spans="1:16" x14ac:dyDescent="0.25">
      <c r="A27" s="77"/>
      <c r="B27" s="77" t="s">
        <v>12</v>
      </c>
      <c r="C27" s="118"/>
      <c r="D27" s="81"/>
      <c r="E27" s="81"/>
      <c r="F27" s="81"/>
      <c r="G27" s="81"/>
      <c r="H27" s="81"/>
      <c r="I27" s="81"/>
      <c r="J27" s="81"/>
      <c r="K27" s="81"/>
      <c r="M27" s="69" t="s">
        <v>74</v>
      </c>
      <c r="N27" s="69"/>
      <c r="O27" s="69"/>
      <c r="P27" s="69"/>
    </row>
    <row r="28" spans="1:16" x14ac:dyDescent="0.25">
      <c r="A28" s="78"/>
      <c r="B28" s="78" t="s">
        <v>13</v>
      </c>
      <c r="C28" s="119"/>
      <c r="D28" s="80"/>
      <c r="E28" s="80"/>
      <c r="F28" s="80"/>
      <c r="G28" s="80"/>
      <c r="H28" s="80"/>
      <c r="I28" s="80"/>
      <c r="J28" s="80"/>
      <c r="K28" s="80"/>
      <c r="M28" s="68" t="s">
        <v>75</v>
      </c>
    </row>
    <row r="29" spans="1:16" x14ac:dyDescent="0.25">
      <c r="A29" s="78">
        <v>16</v>
      </c>
      <c r="B29" s="78" t="s">
        <v>54</v>
      </c>
      <c r="C29" s="119" t="s">
        <v>24</v>
      </c>
      <c r="D29" s="80">
        <v>70570.570000000007</v>
      </c>
      <c r="E29" s="80">
        <f>D29/D53</f>
        <v>13.569420368921815</v>
      </c>
      <c r="F29" s="80"/>
      <c r="G29" s="80"/>
      <c r="H29" s="80"/>
      <c r="I29" s="80"/>
      <c r="J29" s="80">
        <f>D29+F29+H29</f>
        <v>70570.570000000007</v>
      </c>
      <c r="K29" s="80">
        <f>E29</f>
        <v>13.569420368921815</v>
      </c>
      <c r="M29" t="s">
        <v>66</v>
      </c>
      <c r="N29" s="59">
        <f>N16+D23</f>
        <v>13330746.574879764</v>
      </c>
      <c r="O29" s="67">
        <f>N29/N32</f>
        <v>0.88084203992332588</v>
      </c>
    </row>
    <row r="30" spans="1:16" x14ac:dyDescent="0.25">
      <c r="A30" s="78">
        <v>17</v>
      </c>
      <c r="B30" s="78" t="s">
        <v>63</v>
      </c>
      <c r="C30" s="119" t="s">
        <v>24</v>
      </c>
      <c r="D30" s="80">
        <v>5840.2</v>
      </c>
      <c r="E30" s="80">
        <f>D30/D53</f>
        <v>1.1229628560259211</v>
      </c>
      <c r="F30" s="80"/>
      <c r="G30" s="80"/>
      <c r="H30" s="80"/>
      <c r="I30" s="80"/>
      <c r="J30" s="80">
        <f>D30+F30+H30</f>
        <v>5840.2</v>
      </c>
      <c r="K30" s="80">
        <f>E30</f>
        <v>1.1229628560259211</v>
      </c>
      <c r="M30" t="s">
        <v>67</v>
      </c>
      <c r="N30" s="59">
        <f>N17+F23</f>
        <v>1573438.0061036847</v>
      </c>
      <c r="O30" s="67">
        <f>N30/N32</f>
        <v>0.10396644593041185</v>
      </c>
    </row>
    <row r="31" spans="1:16" x14ac:dyDescent="0.25">
      <c r="A31" s="78">
        <v>18</v>
      </c>
      <c r="B31" s="78" t="s">
        <v>64</v>
      </c>
      <c r="C31" s="119" t="s">
        <v>24</v>
      </c>
      <c r="D31" s="80">
        <v>6550.01</v>
      </c>
      <c r="E31" s="80">
        <f>D31/D53</f>
        <v>1.2594462409846141</v>
      </c>
      <c r="F31" s="80"/>
      <c r="G31" s="80"/>
      <c r="H31" s="80"/>
      <c r="I31" s="80"/>
      <c r="J31" s="80">
        <f>D31+F31+H31</f>
        <v>6550.01</v>
      </c>
      <c r="K31" s="80">
        <f>E31</f>
        <v>1.2594462409846141</v>
      </c>
      <c r="M31" t="s">
        <v>68</v>
      </c>
      <c r="N31" s="59">
        <f>N18+H23</f>
        <v>229909.80901655296</v>
      </c>
      <c r="O31" s="67">
        <f>N31/N32</f>
        <v>1.5191514146262235E-2</v>
      </c>
    </row>
    <row r="32" spans="1:16" x14ac:dyDescent="0.25">
      <c r="A32" s="78">
        <v>19</v>
      </c>
      <c r="B32" s="78" t="s">
        <v>53</v>
      </c>
      <c r="C32" s="119" t="s">
        <v>24</v>
      </c>
      <c r="D32" s="80">
        <v>132759.79</v>
      </c>
      <c r="E32" s="80">
        <f>D32/D53</f>
        <v>25.527261556762014</v>
      </c>
      <c r="F32" s="80"/>
      <c r="G32" s="80"/>
      <c r="H32" s="80"/>
      <c r="I32" s="80"/>
      <c r="J32" s="80">
        <v>132759.79</v>
      </c>
      <c r="K32" s="80">
        <f>E32</f>
        <v>25.527261556762014</v>
      </c>
      <c r="L32" s="59"/>
      <c r="M32" s="69" t="s">
        <v>69</v>
      </c>
      <c r="N32" s="70">
        <f>N29+N30+N31</f>
        <v>15134094.390000002</v>
      </c>
      <c r="O32">
        <v>1</v>
      </c>
    </row>
    <row r="33" spans="1:14" x14ac:dyDescent="0.25">
      <c r="A33" s="73">
        <v>20</v>
      </c>
      <c r="B33" s="73" t="s">
        <v>17</v>
      </c>
      <c r="C33" s="73" t="s">
        <v>25</v>
      </c>
      <c r="D33" s="80">
        <f>J33*O16</f>
        <v>216437.68457395647</v>
      </c>
      <c r="E33" s="80">
        <v>41.61</v>
      </c>
      <c r="F33" s="80">
        <f>J33*O17</f>
        <v>25966.496653154474</v>
      </c>
      <c r="G33" s="80">
        <v>4.9800000000000004</v>
      </c>
      <c r="H33" s="80">
        <f>J33*O18</f>
        <v>3794.2087728890829</v>
      </c>
      <c r="I33" s="80">
        <f>H33/H53</f>
        <v>0.72955643984146601</v>
      </c>
      <c r="J33" s="80">
        <v>246198.39</v>
      </c>
      <c r="K33" s="80">
        <v>47.34</v>
      </c>
      <c r="L33" s="59">
        <f>D33+F33+H33</f>
        <v>246198.39</v>
      </c>
      <c r="N33" s="59">
        <f>N19+J23</f>
        <v>15134094.390000001</v>
      </c>
    </row>
    <row r="34" spans="1:14" x14ac:dyDescent="0.25">
      <c r="A34" s="76">
        <v>21</v>
      </c>
      <c r="B34" s="76" t="s">
        <v>18</v>
      </c>
      <c r="C34" s="76" t="s">
        <v>25</v>
      </c>
      <c r="D34" s="83">
        <f>D35+D36+D39</f>
        <v>1604533.0603123514</v>
      </c>
      <c r="E34" s="83">
        <f>D34/D53</f>
        <v>308.52214444648632</v>
      </c>
      <c r="F34" s="83">
        <f>F35+F36+F39</f>
        <v>189384.23928204336</v>
      </c>
      <c r="G34" s="83">
        <f>F34/F53</f>
        <v>36.415099864809392</v>
      </c>
      <c r="H34" s="83">
        <f>H35+H36+H39</f>
        <v>27672.710405604968</v>
      </c>
      <c r="I34" s="83">
        <f>H34/H53</f>
        <v>5.3209523494154958</v>
      </c>
      <c r="J34" s="83">
        <f>J35+J36+J39</f>
        <v>1821590.01</v>
      </c>
      <c r="K34" s="83">
        <f>E34+G34+I34</f>
        <v>350.25819666071123</v>
      </c>
      <c r="L34" s="59">
        <f>D34+F34+H34</f>
        <v>1821590.0099999998</v>
      </c>
    </row>
    <row r="35" spans="1:14" x14ac:dyDescent="0.25">
      <c r="A35" s="73">
        <v>22</v>
      </c>
      <c r="B35" s="73" t="s">
        <v>19</v>
      </c>
      <c r="C35" s="73" t="s">
        <v>25</v>
      </c>
      <c r="D35" s="79">
        <f>J35*O29</f>
        <v>1200326.1079464767</v>
      </c>
      <c r="E35" s="79">
        <f>D35/D53</f>
        <v>230.80059490121116</v>
      </c>
      <c r="F35" s="79">
        <f>J35*O30</f>
        <v>141675.38984803893</v>
      </c>
      <c r="G35" s="79">
        <f>F35/F53</f>
        <v>27.241567140224575</v>
      </c>
      <c r="H35" s="79">
        <f>J35*O31</f>
        <v>20701.522205484271</v>
      </c>
      <c r="I35" s="79">
        <f>H35/H53</f>
        <v>3.9805213006326219</v>
      </c>
      <c r="J35" s="79">
        <v>1362703.02</v>
      </c>
      <c r="K35" s="79">
        <f>E35+G35+I35</f>
        <v>262.02268334206838</v>
      </c>
      <c r="L35" s="59">
        <f>D35+F35+H35</f>
        <v>1362703.02</v>
      </c>
    </row>
    <row r="36" spans="1:14" x14ac:dyDescent="0.25">
      <c r="A36" s="74">
        <v>23</v>
      </c>
      <c r="B36" s="74" t="s">
        <v>11</v>
      </c>
      <c r="C36" s="116" t="s">
        <v>25</v>
      </c>
      <c r="D36" s="79">
        <f>J36*O29</f>
        <v>264071.73987251986</v>
      </c>
      <c r="E36" s="79">
        <f>D36/D53</f>
        <v>50.776130133039786</v>
      </c>
      <c r="F36" s="79">
        <f>O30*J36</f>
        <v>31168.585309116203</v>
      </c>
      <c r="G36" s="79">
        <f>F36/F53</f>
        <v>5.9931446828897457</v>
      </c>
      <c r="H36" s="79">
        <f>J36*O31</f>
        <v>4554.3348183638764</v>
      </c>
      <c r="I36" s="79">
        <f>H36/H53</f>
        <v>0.87571467328656427</v>
      </c>
      <c r="J36" s="79">
        <v>299794.65999999997</v>
      </c>
      <c r="K36" s="79">
        <f>E36+G36+I36</f>
        <v>57.644989489216101</v>
      </c>
      <c r="L36" s="59">
        <f>D36+F36+H36</f>
        <v>299794.65999999997</v>
      </c>
    </row>
    <row r="37" spans="1:14" x14ac:dyDescent="0.25">
      <c r="A37" s="77"/>
      <c r="B37" s="77" t="s">
        <v>12</v>
      </c>
      <c r="C37" s="118"/>
      <c r="D37" s="81"/>
      <c r="E37" s="81"/>
      <c r="F37" s="81"/>
      <c r="G37" s="81"/>
      <c r="H37" s="81"/>
      <c r="I37" s="81"/>
      <c r="J37" s="81"/>
      <c r="K37" s="81"/>
    </row>
    <row r="38" spans="1:14" x14ac:dyDescent="0.25">
      <c r="A38" s="78"/>
      <c r="B38" s="78" t="s">
        <v>13</v>
      </c>
      <c r="C38" s="119"/>
      <c r="D38" s="80"/>
      <c r="E38" s="80"/>
      <c r="F38" s="80"/>
      <c r="G38" s="80"/>
      <c r="H38" s="80"/>
      <c r="I38" s="80"/>
      <c r="J38" s="80"/>
      <c r="K38" s="80"/>
    </row>
    <row r="39" spans="1:14" x14ac:dyDescent="0.25">
      <c r="A39" s="73">
        <v>24</v>
      </c>
      <c r="B39" s="73" t="s">
        <v>17</v>
      </c>
      <c r="C39" s="73" t="s">
        <v>25</v>
      </c>
      <c r="D39" s="79">
        <f>J39*O29</f>
        <v>140135.21249335492</v>
      </c>
      <c r="E39" s="80">
        <v>26.94</v>
      </c>
      <c r="F39" s="80">
        <f>J39*O30</f>
        <v>16540.264124888239</v>
      </c>
      <c r="G39" s="80">
        <v>3.19</v>
      </c>
      <c r="H39" s="80">
        <f>J39*O31</f>
        <v>2416.8533817568195</v>
      </c>
      <c r="I39" s="80">
        <f>H39/H53</f>
        <v>0.46471637549630895</v>
      </c>
      <c r="J39" s="80">
        <v>159092.32999999999</v>
      </c>
      <c r="K39" s="80">
        <v>30.6</v>
      </c>
      <c r="L39" s="59">
        <f>D39+F39+H39</f>
        <v>159092.32999999996</v>
      </c>
    </row>
    <row r="40" spans="1:14" x14ac:dyDescent="0.25">
      <c r="A40" s="76">
        <v>25</v>
      </c>
      <c r="B40" s="76" t="s">
        <v>20</v>
      </c>
      <c r="C40" s="76" t="s">
        <v>25</v>
      </c>
      <c r="D40" s="83"/>
      <c r="E40" s="83"/>
      <c r="F40" s="83"/>
      <c r="G40" s="83"/>
      <c r="H40" s="84"/>
      <c r="I40" s="83"/>
      <c r="J40" s="84"/>
      <c r="K40" s="83"/>
    </row>
    <row r="41" spans="1:14" x14ac:dyDescent="0.25">
      <c r="A41" s="73">
        <v>26</v>
      </c>
      <c r="B41" s="73" t="s">
        <v>21</v>
      </c>
      <c r="C41" s="74" t="s">
        <v>25</v>
      </c>
      <c r="D41" s="79"/>
      <c r="E41" s="79"/>
      <c r="F41" s="79"/>
      <c r="G41" s="79"/>
      <c r="H41" s="79"/>
      <c r="I41" s="79"/>
      <c r="J41" s="79"/>
      <c r="K41" s="79"/>
    </row>
    <row r="42" spans="1:14" x14ac:dyDescent="0.25">
      <c r="A42" s="74">
        <v>27</v>
      </c>
      <c r="B42" s="116" t="s">
        <v>11</v>
      </c>
      <c r="C42" s="116" t="s">
        <v>25</v>
      </c>
      <c r="D42" s="79"/>
      <c r="E42" s="79"/>
      <c r="F42" s="79"/>
      <c r="G42" s="79"/>
      <c r="H42" s="79"/>
      <c r="I42" s="79"/>
      <c r="J42" s="79"/>
      <c r="K42" s="79"/>
    </row>
    <row r="43" spans="1:14" x14ac:dyDescent="0.25">
      <c r="A43" s="77"/>
      <c r="B43" s="118" t="s">
        <v>12</v>
      </c>
      <c r="C43" s="118"/>
      <c r="D43" s="81"/>
      <c r="E43" s="81"/>
      <c r="F43" s="81"/>
      <c r="G43" s="81"/>
      <c r="H43" s="81"/>
      <c r="I43" s="81"/>
      <c r="J43" s="81"/>
      <c r="K43" s="81"/>
    </row>
    <row r="44" spans="1:14" x14ac:dyDescent="0.25">
      <c r="A44" s="78"/>
      <c r="B44" s="119" t="s">
        <v>13</v>
      </c>
      <c r="C44" s="119"/>
      <c r="D44" s="80"/>
      <c r="E44" s="80"/>
      <c r="F44" s="80"/>
      <c r="G44" s="80"/>
      <c r="H44" s="80"/>
      <c r="I44" s="80"/>
      <c r="J44" s="80"/>
      <c r="K44" s="80"/>
    </row>
    <row r="45" spans="1:14" x14ac:dyDescent="0.25">
      <c r="A45" s="74">
        <v>28</v>
      </c>
      <c r="B45" s="74" t="s">
        <v>17</v>
      </c>
      <c r="C45" s="77" t="s">
        <v>25</v>
      </c>
      <c r="D45" s="80"/>
      <c r="E45" s="80"/>
      <c r="F45" s="80"/>
      <c r="G45" s="80"/>
      <c r="H45" s="80"/>
      <c r="I45" s="80"/>
      <c r="J45" s="80"/>
      <c r="K45" s="80"/>
    </row>
    <row r="46" spans="1:14" x14ac:dyDescent="0.25">
      <c r="A46" s="82">
        <v>29</v>
      </c>
      <c r="B46" s="82" t="s">
        <v>51</v>
      </c>
      <c r="C46" s="82" t="s">
        <v>25</v>
      </c>
      <c r="D46" s="83">
        <v>332630.53999999998</v>
      </c>
      <c r="E46" s="83">
        <f>D46/D53</f>
        <v>63.958724221746571</v>
      </c>
      <c r="F46" s="83"/>
      <c r="G46" s="83"/>
      <c r="H46" s="83"/>
      <c r="I46" s="83"/>
      <c r="J46" s="83">
        <v>332630.53999999998</v>
      </c>
      <c r="K46" s="83">
        <f>E46</f>
        <v>63.958724221746571</v>
      </c>
    </row>
    <row r="47" spans="1:14" x14ac:dyDescent="0.25">
      <c r="A47" s="82">
        <v>30</v>
      </c>
      <c r="B47" s="82" t="s">
        <v>36</v>
      </c>
      <c r="C47" s="82" t="s">
        <v>25</v>
      </c>
      <c r="D47" s="83">
        <f>D8/D53</f>
        <v>2935.7378199172899</v>
      </c>
      <c r="E47" s="83"/>
      <c r="F47" s="83">
        <f>F8/F53</f>
        <v>338.95823830423342</v>
      </c>
      <c r="G47" s="84"/>
      <c r="H47" s="83">
        <f>H8/H53</f>
        <v>49.52837260242093</v>
      </c>
      <c r="I47" s="84"/>
      <c r="J47" s="83">
        <f>J8/J53</f>
        <v>3324.2244308239442</v>
      </c>
      <c r="K47" s="84"/>
      <c r="L47" s="59">
        <f>D47+F47+H47</f>
        <v>3324.2244308239442</v>
      </c>
    </row>
    <row r="48" spans="1:14" x14ac:dyDescent="0.25">
      <c r="A48" s="74">
        <v>31</v>
      </c>
      <c r="B48" s="74" t="s">
        <v>22</v>
      </c>
      <c r="C48" s="74" t="s">
        <v>28</v>
      </c>
      <c r="D48" s="84"/>
      <c r="E48" s="84"/>
      <c r="F48" s="84"/>
      <c r="G48" s="84"/>
      <c r="H48" s="84"/>
      <c r="I48" s="84"/>
      <c r="J48" s="84"/>
      <c r="K48" s="84"/>
    </row>
    <row r="49" spans="1:13" x14ac:dyDescent="0.25">
      <c r="A49" s="82">
        <v>32</v>
      </c>
      <c r="B49" s="82" t="s">
        <v>78</v>
      </c>
      <c r="C49" s="82" t="s">
        <v>25</v>
      </c>
      <c r="D49" s="83">
        <v>489244.91</v>
      </c>
      <c r="E49" s="83">
        <f>D49/D53</f>
        <v>94.072781998860421</v>
      </c>
      <c r="F49" s="83">
        <v>56487.88</v>
      </c>
      <c r="G49" s="83">
        <f>F49/F53</f>
        <v>10.861578551359457</v>
      </c>
      <c r="H49" s="83">
        <v>8253.9699999999993</v>
      </c>
      <c r="I49" s="83">
        <f>H49/H53</f>
        <v>1.5870863540207989</v>
      </c>
      <c r="J49" s="83">
        <f>D49+F49+H49</f>
        <v>553986.75999999989</v>
      </c>
      <c r="K49" s="83">
        <f>E49+G49+I49</f>
        <v>106.52144690424068</v>
      </c>
      <c r="L49" s="59">
        <f>E49+G49+I49</f>
        <v>106.52144690424068</v>
      </c>
      <c r="M49" s="59">
        <f>D49+F49+H49</f>
        <v>553986.75999999989</v>
      </c>
    </row>
    <row r="50" spans="1:13" x14ac:dyDescent="0.25">
      <c r="A50" s="82"/>
      <c r="B50" s="82"/>
      <c r="C50" s="82"/>
      <c r="D50" s="83"/>
      <c r="E50" s="83"/>
      <c r="F50" s="83"/>
      <c r="G50" s="84"/>
      <c r="H50" s="84"/>
      <c r="I50" s="84"/>
      <c r="J50" s="84"/>
      <c r="K50" s="84"/>
    </row>
    <row r="51" spans="1:13" x14ac:dyDescent="0.25">
      <c r="A51" s="82">
        <v>33</v>
      </c>
      <c r="B51" s="82" t="s">
        <v>79</v>
      </c>
      <c r="C51" s="82" t="s">
        <v>24</v>
      </c>
      <c r="D51" s="83">
        <f>E8+E49</f>
        <v>3029.8106019161505</v>
      </c>
      <c r="E51" s="83"/>
      <c r="F51" s="83">
        <f>F47+G49</f>
        <v>349.81981685559288</v>
      </c>
      <c r="G51" s="84"/>
      <c r="H51" s="83">
        <f>H47+I49</f>
        <v>51.115458956441728</v>
      </c>
      <c r="I51" s="84"/>
      <c r="J51" s="83">
        <f>D51+F51+H51</f>
        <v>3430.745877728185</v>
      </c>
      <c r="K51" s="84"/>
      <c r="L51" s="59">
        <f>D51+H51+F51</f>
        <v>3430.745877728185</v>
      </c>
    </row>
    <row r="52" spans="1:13" x14ac:dyDescent="0.25">
      <c r="A52" s="82">
        <v>34</v>
      </c>
      <c r="B52" s="82" t="s">
        <v>86</v>
      </c>
      <c r="C52" s="82" t="s">
        <v>24</v>
      </c>
      <c r="D52" s="83"/>
      <c r="E52" s="83"/>
      <c r="F52" s="83"/>
      <c r="G52" s="84"/>
      <c r="H52" s="83"/>
      <c r="I52" s="84"/>
      <c r="J52" s="83">
        <f>J51/5*6</f>
        <v>4116.8950532738218</v>
      </c>
      <c r="K52" s="84"/>
      <c r="L52" s="59">
        <f>D52+F52+H52</f>
        <v>0</v>
      </c>
    </row>
    <row r="53" spans="1:13" x14ac:dyDescent="0.25">
      <c r="A53" s="76">
        <v>35</v>
      </c>
      <c r="B53" s="76" t="s">
        <v>80</v>
      </c>
      <c r="C53" s="76" t="s">
        <v>38</v>
      </c>
      <c r="D53" s="122">
        <v>5200.7062999999998</v>
      </c>
      <c r="E53" s="122"/>
      <c r="F53" s="122">
        <v>5200.7062999999998</v>
      </c>
      <c r="G53" s="123"/>
      <c r="H53" s="122">
        <v>5200.7062999999998</v>
      </c>
      <c r="I53" s="123"/>
      <c r="J53" s="122">
        <f>D53</f>
        <v>5200.7062999999998</v>
      </c>
      <c r="K53" s="84"/>
    </row>
    <row r="54" spans="1:13" hidden="1" x14ac:dyDescent="0.25">
      <c r="A54" s="2"/>
      <c r="B54" s="23"/>
      <c r="C54" s="24"/>
      <c r="D54" s="61">
        <v>0.19889999999999999</v>
      </c>
      <c r="F54" s="61">
        <v>0.19889999999999999</v>
      </c>
      <c r="H54" s="61">
        <v>0.19889999999999999</v>
      </c>
    </row>
    <row r="55" spans="1:13" hidden="1" x14ac:dyDescent="0.25">
      <c r="A55" s="2"/>
      <c r="B55" s="23"/>
      <c r="C55" s="24"/>
      <c r="D55" s="62">
        <f>D9+D14+D17+D23+D34+D46</f>
        <v>15267910.175192114</v>
      </c>
      <c r="E55" s="59">
        <f>E9+E14+E17+E23+E34+E46</f>
        <v>2935.7378199172904</v>
      </c>
      <c r="F55" s="62">
        <f>F9+F14+F17+F23+F34+F46</f>
        <v>1762822.2453857281</v>
      </c>
      <c r="G55" s="59">
        <f>G9+G14+G17+G23+G34</f>
        <v>338.95823830423342</v>
      </c>
      <c r="H55" s="62">
        <f>H9+H14+H17+H23+H34+H46</f>
        <v>257582.51942215793</v>
      </c>
      <c r="I55" s="59">
        <f>I17+I14+I23+I34</f>
        <v>49.52837260242093</v>
      </c>
    </row>
    <row r="56" spans="1:13" hidden="1" x14ac:dyDescent="0.25">
      <c r="A56" s="2"/>
      <c r="B56" s="23"/>
      <c r="C56" s="24"/>
      <c r="D56" s="62">
        <f>D55*D54</f>
        <v>3036787.3338457113</v>
      </c>
      <c r="E56" s="59"/>
      <c r="F56" s="62">
        <f>F55*F54</f>
        <v>350625.34460722131</v>
      </c>
      <c r="G56" s="62"/>
      <c r="H56" s="62">
        <f>H55*H54</f>
        <v>51233.16311306721</v>
      </c>
    </row>
    <row r="57" spans="1:13" hidden="1" x14ac:dyDescent="0.25">
      <c r="A57" s="2"/>
      <c r="B57" s="23"/>
      <c r="C57" s="24"/>
      <c r="D57" s="62">
        <f>D55-D56</f>
        <v>12231122.841346402</v>
      </c>
      <c r="F57" s="62">
        <f>F55-F56</f>
        <v>1412196.9007785069</v>
      </c>
      <c r="H57" s="62">
        <f>H55-H56</f>
        <v>206349.35630909071</v>
      </c>
    </row>
    <row r="58" spans="1:13" hidden="1" x14ac:dyDescent="0.25">
      <c r="A58" s="2"/>
      <c r="B58" s="23"/>
      <c r="C58" s="24"/>
      <c r="D58" s="62">
        <f>D57*4%</f>
        <v>489244.91365385609</v>
      </c>
      <c r="F58" s="62">
        <f>F57*4%</f>
        <v>56487.876031140273</v>
      </c>
      <c r="H58" s="62">
        <f>H57*4%</f>
        <v>8253.9742523636287</v>
      </c>
      <c r="J58" s="59">
        <f>D58+F58+H58</f>
        <v>553986.76393736003</v>
      </c>
    </row>
    <row r="59" spans="1:13" x14ac:dyDescent="0.25">
      <c r="A59" s="2"/>
      <c r="B59" s="23"/>
      <c r="C59" s="24"/>
      <c r="D59" s="62"/>
      <c r="F59" s="62"/>
      <c r="H59" s="62"/>
    </row>
    <row r="60" spans="1:13" x14ac:dyDescent="0.25">
      <c r="A60" s="2"/>
      <c r="B60" s="23"/>
      <c r="C60" s="24"/>
      <c r="D60" s="62"/>
      <c r="F60" s="62"/>
      <c r="H60" s="62"/>
    </row>
    <row r="61" spans="1:13" x14ac:dyDescent="0.25">
      <c r="A61" s="2"/>
      <c r="B61" s="23" t="s">
        <v>26</v>
      </c>
      <c r="C61" s="24"/>
      <c r="D61" s="22" t="s">
        <v>83</v>
      </c>
    </row>
    <row r="62" spans="1:13" x14ac:dyDescent="0.25">
      <c r="A62" s="2"/>
      <c r="B62" s="23" t="s">
        <v>42</v>
      </c>
      <c r="C62" s="24"/>
      <c r="D62" s="22" t="s">
        <v>84</v>
      </c>
    </row>
  </sheetData>
  <mergeCells count="11">
    <mergeCell ref="I6:I7"/>
    <mergeCell ref="J6:J7"/>
    <mergeCell ref="K6:K7"/>
    <mergeCell ref="A3:H3"/>
    <mergeCell ref="A4:H4"/>
    <mergeCell ref="D5:H5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тепло структура 25</vt:lpstr>
      <vt:lpstr>структура тепло в тариф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Admin</cp:lastModifiedBy>
  <cp:lastPrinted>2024-09-14T08:03:47Z</cp:lastPrinted>
  <dcterms:created xsi:type="dcterms:W3CDTF">2019-12-02T13:24:25Z</dcterms:created>
  <dcterms:modified xsi:type="dcterms:W3CDTF">2024-09-20T12:29:31Z</dcterms:modified>
</cp:coreProperties>
</file>